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drawings/drawing30.xml" ContentType="application/vnd.openxmlformats-officedocument.drawing+xml"/>
  <Override PartName="/xl/drawings/drawing31.xml" ContentType="application/vnd.openxmlformats-officedocument.drawing+xml"/>
  <Override PartName="/xl/drawings/drawing32.xml" ContentType="application/vnd.openxmlformats-officedocument.drawing+xml"/>
  <Override PartName="/xl/drawings/drawing33.xml" ContentType="application/vnd.openxmlformats-officedocument.drawing+xml"/>
  <Override PartName="/xl/drawings/drawing34.xml" ContentType="application/vnd.openxmlformats-officedocument.drawing+xml"/>
  <Override PartName="/xl/drawings/drawing35.xml" ContentType="application/vnd.openxmlformats-officedocument.drawing+xml"/>
  <Override PartName="/xl/drawings/drawing36.xml" ContentType="application/vnd.openxmlformats-officedocument.drawing+xml"/>
  <Override PartName="/xl/drawings/drawing37.xml" ContentType="application/vnd.openxmlformats-officedocument.drawing+xml"/>
  <Override PartName="/xl/drawings/drawing3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360" yWindow="396" windowWidth="15480" windowHeight="9600"/>
  </bookViews>
  <sheets>
    <sheet name="M 0 (12-13)" sheetId="8" r:id="rId1"/>
    <sheet name="V 0 (12-13)" sheetId="5" r:id="rId2"/>
    <sheet name="M 1 (14-15)" sheetId="12" r:id="rId3"/>
    <sheet name="V 1 (14-15)" sheetId="13" r:id="rId4"/>
    <sheet name="M 2 (16-17)" sheetId="17" r:id="rId5"/>
    <sheet name="V 2 (16-17)" sheetId="21" r:id="rId6"/>
    <sheet name="M 3 (18-19)" sheetId="19" r:id="rId7"/>
    <sheet name="V 3 (18-19)" sheetId="18" r:id="rId8"/>
    <sheet name="M 4 (20-24)" sheetId="20" r:id="rId9"/>
    <sheet name="V 4 (20-24)" sheetId="22" r:id="rId10"/>
    <sheet name="M 5 (25-29)" sheetId="23" r:id="rId11"/>
    <sheet name="V 5 (25-29)" sheetId="24" r:id="rId12"/>
    <sheet name="M 6 30-34)" sheetId="29" r:id="rId13"/>
    <sheet name="V 6 30-34)" sheetId="30" r:id="rId14"/>
    <sheet name="M 7 (35-39)" sheetId="32" r:id="rId15"/>
    <sheet name="V 7 (35-39)" sheetId="31" r:id="rId16"/>
    <sheet name="M 8 (40-44)" sheetId="36" r:id="rId17"/>
    <sheet name="V 8 (40-44)" sheetId="35" r:id="rId18"/>
    <sheet name="M 9 (45-49)" sheetId="39" r:id="rId19"/>
    <sheet name="V 9 (45-49)" sheetId="40" r:id="rId20"/>
    <sheet name="M 10 (50-54)" sheetId="38" r:id="rId21"/>
    <sheet name="V 10 (50-54)" sheetId="37" r:id="rId22"/>
    <sheet name="M 11 (55-59)" sheetId="33" r:id="rId23"/>
    <sheet name="V 11 (55-59)" sheetId="34" r:id="rId24"/>
    <sheet name="M 12 (60-64)" sheetId="27" r:id="rId25"/>
    <sheet name="V 12 (60-64)" sheetId="26" r:id="rId26"/>
    <sheet name="M 13 (65-69)" sheetId="25" r:id="rId27"/>
    <sheet name="V 13 (65-69)" sheetId="28" r:id="rId28"/>
    <sheet name="M 14 (70-74)" sheetId="14" r:id="rId29"/>
    <sheet name="V 14 (70-74)" sheetId="16" r:id="rId30"/>
    <sheet name="M 15 (75-79)" sheetId="15" r:id="rId31"/>
    <sheet name="V 15 (75-79)" sheetId="9" r:id="rId32"/>
    <sheet name="M 16 (80-84)" sheetId="11" r:id="rId33"/>
    <sheet name="V 16 (80-84)" sheetId="10" r:id="rId34"/>
    <sheet name="M 17 (85-89)" sheetId="7" r:id="rId35"/>
    <sheet name="V 17 (85-89)" sheetId="6" r:id="rId36"/>
    <sheet name="M 18 (90 ir vyr.)" sheetId="4" r:id="rId37"/>
    <sheet name="V 18 (90 ir vyr.)" sheetId="2" r:id="rId38"/>
  </sheets>
  <externalReferences>
    <externalReference r:id="rId39"/>
    <externalReference r:id="rId40"/>
    <externalReference r:id="rId41"/>
  </externalReferences>
  <definedNames>
    <definedName name="_xlnm.Print_Titles" localSheetId="0">'M 0 (12-13)'!$1:$6</definedName>
    <definedName name="_xlnm.Print_Titles" localSheetId="2">'M 1 (14-15)'!$1:$6</definedName>
    <definedName name="_xlnm.Print_Titles" localSheetId="20">'M 10 (50-54)'!$1:$6</definedName>
    <definedName name="_xlnm.Print_Titles" localSheetId="22">'M 11 (55-59)'!$1:$6</definedName>
    <definedName name="_xlnm.Print_Titles" localSheetId="24">'M 12 (60-64)'!$1:$6</definedName>
    <definedName name="_xlnm.Print_Titles" localSheetId="26">'M 13 (65-69)'!$1:$6</definedName>
    <definedName name="_xlnm.Print_Titles" localSheetId="28">'M 14 (70-74)'!$1:$6</definedName>
    <definedName name="_xlnm.Print_Titles" localSheetId="30">'M 15 (75-79)'!$1:$6</definedName>
    <definedName name="_xlnm.Print_Titles" localSheetId="32">'M 16 (80-84)'!$1:$6</definedName>
    <definedName name="_xlnm.Print_Titles" localSheetId="34">'M 17 (85-89)'!$1:$6</definedName>
    <definedName name="_xlnm.Print_Titles" localSheetId="36">'M 18 (90 ir vyr.)'!$1:$6</definedName>
    <definedName name="_xlnm.Print_Titles" localSheetId="4">'M 2 (16-17)'!$1:$6</definedName>
    <definedName name="_xlnm.Print_Titles" localSheetId="6">'M 3 (18-19)'!$1:$6</definedName>
    <definedName name="_xlnm.Print_Titles" localSheetId="8">'M 4 (20-24)'!$1:$6</definedName>
    <definedName name="_xlnm.Print_Titles" localSheetId="10">'M 5 (25-29)'!$1:$6</definedName>
    <definedName name="_xlnm.Print_Titles" localSheetId="12">'M 6 30-34)'!$1:$6</definedName>
    <definedName name="_xlnm.Print_Titles" localSheetId="14">'M 7 (35-39)'!$1:$6</definedName>
    <definedName name="_xlnm.Print_Titles" localSheetId="16">'M 8 (40-44)'!$1:$6</definedName>
    <definedName name="_xlnm.Print_Titles" localSheetId="18">'M 9 (45-49)'!$1:$6</definedName>
    <definedName name="_xlnm.Print_Titles" localSheetId="1">'V 0 (12-13)'!$1:$6</definedName>
    <definedName name="_xlnm.Print_Titles" localSheetId="3">'V 1 (14-15)'!$1:$6</definedName>
    <definedName name="_xlnm.Print_Titles" localSheetId="21">'V 10 (50-54)'!$1:$6</definedName>
    <definedName name="_xlnm.Print_Titles" localSheetId="23">'V 11 (55-59)'!$1:$6</definedName>
    <definedName name="_xlnm.Print_Titles" localSheetId="25">'V 12 (60-64)'!$1:$6</definedName>
    <definedName name="_xlnm.Print_Titles" localSheetId="27">'V 13 (65-69)'!$1:$6</definedName>
    <definedName name="_xlnm.Print_Titles" localSheetId="29">'V 14 (70-74)'!$1:$6</definedName>
    <definedName name="_xlnm.Print_Titles" localSheetId="31">'V 15 (75-79)'!$1:$6</definedName>
    <definedName name="_xlnm.Print_Titles" localSheetId="33">'V 16 (80-84)'!$1:$6</definedName>
    <definedName name="_xlnm.Print_Titles" localSheetId="35">'V 17 (85-89)'!$1:$6</definedName>
    <definedName name="_xlnm.Print_Titles" localSheetId="37">'V 18 (90 ir vyr.)'!$1:$6</definedName>
    <definedName name="_xlnm.Print_Titles" localSheetId="5">'V 2 (16-17)'!$1:$6</definedName>
    <definedName name="_xlnm.Print_Titles" localSheetId="7">'V 3 (18-19)'!$1:$6</definedName>
    <definedName name="_xlnm.Print_Titles" localSheetId="9">'V 4 (20-24)'!$1:$6</definedName>
    <definedName name="_xlnm.Print_Titles" localSheetId="11">'V 5 (25-29)'!$1:$6</definedName>
    <definedName name="_xlnm.Print_Titles" localSheetId="13">'V 6 30-34)'!$1:$6</definedName>
    <definedName name="_xlnm.Print_Titles" localSheetId="15">'V 7 (35-39)'!$1:$6</definedName>
    <definedName name="_xlnm.Print_Titles" localSheetId="17">'V 8 (40-44)'!$1:$6</definedName>
    <definedName name="_xlnm.Print_Titles" localSheetId="19">'V 9 (45-49)'!$1:$6</definedName>
  </definedNames>
  <calcPr calcId="144525"/>
</workbook>
</file>

<file path=xl/calcChain.xml><?xml version="1.0" encoding="utf-8"?>
<calcChain xmlns="http://schemas.openxmlformats.org/spreadsheetml/2006/main">
  <c r="V9" i="8" l="1"/>
  <c r="V8" i="8"/>
  <c r="V13" i="8"/>
  <c r="V12" i="8"/>
  <c r="V10" i="8"/>
  <c r="V14" i="8"/>
  <c r="V11" i="8"/>
  <c r="V15" i="8"/>
  <c r="V7" i="8"/>
  <c r="V11" i="40" l="1"/>
  <c r="T11" i="40"/>
  <c r="R11" i="40"/>
  <c r="P11" i="40"/>
  <c r="M11" i="40"/>
  <c r="N11" i="40" s="1"/>
  <c r="I11" i="40"/>
  <c r="J11" i="40" s="1"/>
  <c r="W11" i="40" s="1"/>
  <c r="F11" i="40"/>
  <c r="V10" i="40"/>
  <c r="T10" i="40"/>
  <c r="R10" i="40"/>
  <c r="P10" i="40"/>
  <c r="M10" i="40"/>
  <c r="I10" i="40"/>
  <c r="F10" i="40"/>
  <c r="V9" i="40"/>
  <c r="T9" i="40"/>
  <c r="R9" i="40"/>
  <c r="P9" i="40"/>
  <c r="M9" i="40"/>
  <c r="N9" i="40" s="1"/>
  <c r="I9" i="40"/>
  <c r="J9" i="40" s="1"/>
  <c r="W9" i="40" s="1"/>
  <c r="F9" i="40"/>
  <c r="V8" i="40"/>
  <c r="T8" i="40"/>
  <c r="R8" i="40"/>
  <c r="P8" i="40"/>
  <c r="M8" i="40"/>
  <c r="I8" i="40"/>
  <c r="F8" i="40"/>
  <c r="V7" i="40"/>
  <c r="T7" i="40"/>
  <c r="R7" i="40"/>
  <c r="P7" i="40"/>
  <c r="M7" i="40"/>
  <c r="N7" i="40" s="1"/>
  <c r="I7" i="40"/>
  <c r="J10" i="40" s="1"/>
  <c r="F7" i="40"/>
  <c r="J8" i="40" l="1"/>
  <c r="W8" i="40" s="1"/>
  <c r="N10" i="40"/>
  <c r="W10" i="40" s="1"/>
  <c r="A10" i="40" s="1"/>
  <c r="J7" i="40"/>
  <c r="W7" i="40" s="1"/>
  <c r="N8" i="40"/>
  <c r="A8" i="21"/>
  <c r="A9" i="21"/>
  <c r="A10" i="21"/>
  <c r="A11" i="21"/>
  <c r="A12" i="21"/>
  <c r="A13" i="21"/>
  <c r="A14" i="21"/>
  <c r="A15" i="21"/>
  <c r="A16" i="21"/>
  <c r="A18" i="21"/>
  <c r="A19" i="21"/>
  <c r="A20" i="21"/>
  <c r="A21" i="21"/>
  <c r="V15" i="39"/>
  <c r="T15" i="39"/>
  <c r="R15" i="39"/>
  <c r="P15" i="39"/>
  <c r="M15" i="39"/>
  <c r="N15" i="39" s="1"/>
  <c r="I15" i="39"/>
  <c r="J15" i="39" s="1"/>
  <c r="A15" i="39" s="1"/>
  <c r="E15" i="39"/>
  <c r="D15" i="39"/>
  <c r="F15" i="39" s="1"/>
  <c r="C15" i="39"/>
  <c r="B15" i="39"/>
  <c r="V14" i="39"/>
  <c r="T14" i="39"/>
  <c r="R14" i="39"/>
  <c r="P14" i="39"/>
  <c r="M14" i="39"/>
  <c r="I14" i="39"/>
  <c r="F14" i="39"/>
  <c r="E14" i="39"/>
  <c r="D14" i="39"/>
  <c r="C14" i="39"/>
  <c r="B14" i="39"/>
  <c r="V13" i="39"/>
  <c r="T13" i="39"/>
  <c r="R13" i="39"/>
  <c r="P13" i="39"/>
  <c r="M13" i="39"/>
  <c r="N13" i="39" s="1"/>
  <c r="I13" i="39"/>
  <c r="J13" i="39" s="1"/>
  <c r="F13" i="39"/>
  <c r="E13" i="39"/>
  <c r="D13" i="39"/>
  <c r="C13" i="39"/>
  <c r="B13" i="39"/>
  <c r="V12" i="39"/>
  <c r="T12" i="39"/>
  <c r="R12" i="39"/>
  <c r="P12" i="39"/>
  <c r="M12" i="39"/>
  <c r="I12" i="39"/>
  <c r="E12" i="39"/>
  <c r="D12" i="39"/>
  <c r="F12" i="39" s="1"/>
  <c r="C12" i="39"/>
  <c r="B12" i="39"/>
  <c r="V11" i="39"/>
  <c r="T11" i="39"/>
  <c r="R11" i="39"/>
  <c r="P11" i="39"/>
  <c r="M11" i="39"/>
  <c r="N11" i="39" s="1"/>
  <c r="I11" i="39"/>
  <c r="J11" i="39" s="1"/>
  <c r="W11" i="39" s="1"/>
  <c r="E11" i="39"/>
  <c r="D11" i="39"/>
  <c r="F11" i="39" s="1"/>
  <c r="C11" i="39"/>
  <c r="B11" i="39"/>
  <c r="V10" i="39"/>
  <c r="T10" i="39"/>
  <c r="R10" i="39"/>
  <c r="P10" i="39"/>
  <c r="M10" i="39"/>
  <c r="I10" i="39"/>
  <c r="E10" i="39"/>
  <c r="D10" i="39"/>
  <c r="F10" i="39" s="1"/>
  <c r="C10" i="39"/>
  <c r="B10" i="39"/>
  <c r="V9" i="39"/>
  <c r="T9" i="39"/>
  <c r="R9" i="39"/>
  <c r="P9" i="39"/>
  <c r="M9" i="39"/>
  <c r="N10" i="39" s="1"/>
  <c r="I9" i="39"/>
  <c r="J9" i="39" s="1"/>
  <c r="E9" i="39"/>
  <c r="D9" i="39"/>
  <c r="F9" i="39" s="1"/>
  <c r="C9" i="39"/>
  <c r="B9" i="39"/>
  <c r="V8" i="39"/>
  <c r="T8" i="39"/>
  <c r="R8" i="39"/>
  <c r="P8" i="39"/>
  <c r="M8" i="39"/>
  <c r="I8" i="39"/>
  <c r="E8" i="39"/>
  <c r="D8" i="39"/>
  <c r="F8" i="39" s="1"/>
  <c r="C8" i="39"/>
  <c r="B8" i="39"/>
  <c r="V7" i="39"/>
  <c r="T7" i="39"/>
  <c r="R7" i="39"/>
  <c r="P7" i="39"/>
  <c r="M7" i="39"/>
  <c r="N7" i="39" s="1"/>
  <c r="I7" i="39"/>
  <c r="J10" i="39" s="1"/>
  <c r="W10" i="39" s="1"/>
  <c r="E7" i="39"/>
  <c r="D7" i="39"/>
  <c r="F7" i="39" s="1"/>
  <c r="C7" i="39"/>
  <c r="B7" i="39"/>
  <c r="C3" i="39"/>
  <c r="C2" i="39"/>
  <c r="C1" i="39"/>
  <c r="A8" i="40" l="1"/>
  <c r="A7" i="40"/>
  <c r="A11" i="40"/>
  <c r="A9" i="40"/>
  <c r="W13" i="39"/>
  <c r="J8" i="39"/>
  <c r="J12" i="39"/>
  <c r="W12" i="39" s="1"/>
  <c r="N14" i="39"/>
  <c r="J7" i="39"/>
  <c r="W7" i="39" s="1"/>
  <c r="N9" i="39"/>
  <c r="W9" i="39" s="1"/>
  <c r="N8" i="39"/>
  <c r="N12" i="39"/>
  <c r="J14" i="39"/>
  <c r="W14" i="39" s="1"/>
  <c r="A14" i="39" l="1"/>
  <c r="W8" i="39"/>
  <c r="A8" i="39" s="1"/>
  <c r="A11" i="39"/>
  <c r="V13" i="38"/>
  <c r="T13" i="38"/>
  <c r="R13" i="38"/>
  <c r="P13" i="38"/>
  <c r="M13" i="38"/>
  <c r="I13" i="38"/>
  <c r="F13" i="38"/>
  <c r="T12" i="38"/>
  <c r="R12" i="38"/>
  <c r="P12" i="38"/>
  <c r="M12" i="38"/>
  <c r="I12" i="38"/>
  <c r="F12" i="38"/>
  <c r="V11" i="38"/>
  <c r="T11" i="38"/>
  <c r="R11" i="38"/>
  <c r="P11" i="38"/>
  <c r="M11" i="38"/>
  <c r="I11" i="38"/>
  <c r="F11" i="38"/>
  <c r="V10" i="38"/>
  <c r="T10" i="38"/>
  <c r="R10" i="38"/>
  <c r="P10" i="38"/>
  <c r="M10" i="38"/>
  <c r="I10" i="38"/>
  <c r="F10" i="38"/>
  <c r="V9" i="38"/>
  <c r="T9" i="38"/>
  <c r="R9" i="38"/>
  <c r="P9" i="38"/>
  <c r="M9" i="38"/>
  <c r="I9" i="38"/>
  <c r="F9" i="38"/>
  <c r="V7" i="38"/>
  <c r="T7" i="38"/>
  <c r="R7" i="38"/>
  <c r="P7" i="38"/>
  <c r="M7" i="38"/>
  <c r="I7" i="38"/>
  <c r="F7" i="38"/>
  <c r="V8" i="38"/>
  <c r="T8" i="38"/>
  <c r="R8" i="38"/>
  <c r="P8" i="38"/>
  <c r="M8" i="38"/>
  <c r="N11" i="38" s="1"/>
  <c r="I8" i="38"/>
  <c r="J12" i="38" s="1"/>
  <c r="F8" i="38"/>
  <c r="N10" i="38" l="1"/>
  <c r="N13" i="38"/>
  <c r="J7" i="38"/>
  <c r="J8" i="38"/>
  <c r="N8" i="38"/>
  <c r="J10" i="38"/>
  <c r="W8" i="38"/>
  <c r="A10" i="39"/>
  <c r="A13" i="39"/>
  <c r="A7" i="39"/>
  <c r="A12" i="39"/>
  <c r="A9" i="39"/>
  <c r="J11" i="38"/>
  <c r="W11" i="38" s="1"/>
  <c r="N12" i="38"/>
  <c r="W12" i="38" s="1"/>
  <c r="J13" i="38"/>
  <c r="W13" i="38" s="1"/>
  <c r="N7" i="38"/>
  <c r="N9" i="38"/>
  <c r="J9" i="38"/>
  <c r="W9" i="38" s="1"/>
  <c r="V14" i="37"/>
  <c r="T14" i="37"/>
  <c r="R14" i="37"/>
  <c r="P14" i="37"/>
  <c r="M14" i="37"/>
  <c r="N14" i="37" s="1"/>
  <c r="I14" i="37"/>
  <c r="J14" i="37" s="1"/>
  <c r="F14" i="37"/>
  <c r="V13" i="37"/>
  <c r="T13" i="37"/>
  <c r="R13" i="37"/>
  <c r="P13" i="37"/>
  <c r="M13" i="37"/>
  <c r="I13" i="37"/>
  <c r="F13" i="37"/>
  <c r="V12" i="37"/>
  <c r="T12" i="37"/>
  <c r="R12" i="37"/>
  <c r="P12" i="37"/>
  <c r="M12" i="37"/>
  <c r="N12" i="37" s="1"/>
  <c r="I12" i="37"/>
  <c r="J12" i="37" s="1"/>
  <c r="W12" i="37" s="1"/>
  <c r="F12" i="37"/>
  <c r="V11" i="37"/>
  <c r="T11" i="37"/>
  <c r="R11" i="37"/>
  <c r="P11" i="37"/>
  <c r="M11" i="37"/>
  <c r="I11" i="37"/>
  <c r="F11" i="37"/>
  <c r="V10" i="37"/>
  <c r="T10" i="37"/>
  <c r="R10" i="37"/>
  <c r="P10" i="37"/>
  <c r="M10" i="37"/>
  <c r="N10" i="37" s="1"/>
  <c r="I10" i="37"/>
  <c r="J11" i="37" s="1"/>
  <c r="W11" i="37" s="1"/>
  <c r="F10" i="37"/>
  <c r="V9" i="37"/>
  <c r="T9" i="37"/>
  <c r="R9" i="37"/>
  <c r="P9" i="37"/>
  <c r="M9" i="37"/>
  <c r="I9" i="37"/>
  <c r="F9" i="37"/>
  <c r="V8" i="37"/>
  <c r="T8" i="37"/>
  <c r="R8" i="37"/>
  <c r="P8" i="37"/>
  <c r="M8" i="37"/>
  <c r="N11" i="37" s="1"/>
  <c r="I8" i="37"/>
  <c r="J8" i="37" s="1"/>
  <c r="F8" i="37"/>
  <c r="V7" i="37"/>
  <c r="T7" i="37"/>
  <c r="R7" i="37"/>
  <c r="P7" i="37"/>
  <c r="M7" i="37"/>
  <c r="J7" i="37"/>
  <c r="I7" i="37"/>
  <c r="J13" i="37" s="1"/>
  <c r="F7" i="37"/>
  <c r="W7" i="38" l="1"/>
  <c r="A13" i="38" s="1"/>
  <c r="W10" i="38"/>
  <c r="A10" i="38"/>
  <c r="W14" i="37"/>
  <c r="N13" i="37"/>
  <c r="W13" i="37" s="1"/>
  <c r="N8" i="37"/>
  <c r="W8" i="37" s="1"/>
  <c r="J10" i="37"/>
  <c r="W10" i="37" s="1"/>
  <c r="N7" i="37"/>
  <c r="W7" i="37" s="1"/>
  <c r="N9" i="37"/>
  <c r="J9" i="37"/>
  <c r="W9" i="37" s="1"/>
  <c r="A11" i="38" l="1"/>
  <c r="A8" i="38"/>
  <c r="A9" i="38"/>
  <c r="A7" i="38"/>
  <c r="A8" i="37"/>
  <c r="A7" i="37"/>
  <c r="A12" i="37"/>
  <c r="A11" i="37"/>
  <c r="A9" i="37"/>
  <c r="A10" i="37"/>
  <c r="A14" i="37"/>
  <c r="V13" i="36" l="1"/>
  <c r="T13" i="36"/>
  <c r="R13" i="36"/>
  <c r="P13" i="36"/>
  <c r="M13" i="36"/>
  <c r="N13" i="36" s="1"/>
  <c r="I13" i="36"/>
  <c r="F13" i="36"/>
  <c r="V12" i="36"/>
  <c r="T12" i="36"/>
  <c r="R12" i="36"/>
  <c r="P12" i="36"/>
  <c r="M12" i="36"/>
  <c r="I12" i="36"/>
  <c r="J12" i="36" s="1"/>
  <c r="F12" i="36"/>
  <c r="V11" i="36"/>
  <c r="T11" i="36"/>
  <c r="R11" i="36"/>
  <c r="P11" i="36"/>
  <c r="N11" i="36"/>
  <c r="M11" i="36"/>
  <c r="I11" i="36"/>
  <c r="J11" i="36" s="1"/>
  <c r="W11" i="36" s="1"/>
  <c r="F11" i="36"/>
  <c r="V10" i="36"/>
  <c r="T10" i="36"/>
  <c r="R10" i="36"/>
  <c r="P10" i="36"/>
  <c r="M10" i="36"/>
  <c r="N10" i="36" s="1"/>
  <c r="I10" i="36"/>
  <c r="J10" i="36" s="1"/>
  <c r="W10" i="36" s="1"/>
  <c r="F10" i="36"/>
  <c r="V9" i="36"/>
  <c r="T9" i="36"/>
  <c r="R9" i="36"/>
  <c r="P9" i="36"/>
  <c r="M9" i="36"/>
  <c r="N9" i="36" s="1"/>
  <c r="I9" i="36"/>
  <c r="F9" i="36"/>
  <c r="V8" i="36"/>
  <c r="T8" i="36"/>
  <c r="R8" i="36"/>
  <c r="P8" i="36"/>
  <c r="M8" i="36"/>
  <c r="N8" i="36" s="1"/>
  <c r="I8" i="36"/>
  <c r="J9" i="36" s="1"/>
  <c r="W9" i="36" s="1"/>
  <c r="F8" i="36"/>
  <c r="V7" i="36"/>
  <c r="T7" i="36"/>
  <c r="R7" i="36"/>
  <c r="P7" i="36"/>
  <c r="N7" i="36"/>
  <c r="M7" i="36"/>
  <c r="N12" i="36" s="1"/>
  <c r="I7" i="36"/>
  <c r="J7" i="36" s="1"/>
  <c r="W7" i="36" s="1"/>
  <c r="F7" i="36"/>
  <c r="A11" i="36" l="1"/>
  <c r="W12" i="36"/>
  <c r="A12" i="36" s="1"/>
  <c r="J13" i="36"/>
  <c r="W13" i="36" s="1"/>
  <c r="J8" i="36"/>
  <c r="W8" i="36" s="1"/>
  <c r="A8" i="36" s="1"/>
  <c r="R7" i="35"/>
  <c r="V9" i="35"/>
  <c r="T9" i="35"/>
  <c r="R9" i="35"/>
  <c r="P9" i="35"/>
  <c r="M9" i="35"/>
  <c r="N9" i="35" s="1"/>
  <c r="I9" i="35"/>
  <c r="F9" i="35"/>
  <c r="V8" i="35"/>
  <c r="T8" i="35"/>
  <c r="R8" i="35"/>
  <c r="P8" i="35"/>
  <c r="M8" i="35"/>
  <c r="N8" i="35" s="1"/>
  <c r="I8" i="35"/>
  <c r="J9" i="35" s="1"/>
  <c r="W9" i="35" s="1"/>
  <c r="F8" i="35"/>
  <c r="V7" i="35"/>
  <c r="T7" i="35"/>
  <c r="P7" i="35"/>
  <c r="N7" i="35"/>
  <c r="M7" i="35"/>
  <c r="I7" i="35"/>
  <c r="J7" i="35" s="1"/>
  <c r="W7" i="35" s="1"/>
  <c r="F7" i="35"/>
  <c r="A9" i="36" l="1"/>
  <c r="A13" i="36"/>
  <c r="A7" i="36"/>
  <c r="A10" i="36"/>
  <c r="J8" i="35"/>
  <c r="W8" i="35" s="1"/>
  <c r="A8" i="35" s="1"/>
  <c r="A7" i="35" l="1"/>
  <c r="A9" i="35"/>
  <c r="V14" i="34" l="1"/>
  <c r="T14" i="34"/>
  <c r="R14" i="34"/>
  <c r="P14" i="34"/>
  <c r="M14" i="34"/>
  <c r="N14" i="34" s="1"/>
  <c r="I14" i="34"/>
  <c r="J14" i="34" s="1"/>
  <c r="W14" i="34" s="1"/>
  <c r="F14" i="34"/>
  <c r="V13" i="34"/>
  <c r="T13" i="34"/>
  <c r="R13" i="34"/>
  <c r="P13" i="34"/>
  <c r="M13" i="34"/>
  <c r="I13" i="34"/>
  <c r="F13" i="34"/>
  <c r="V12" i="34"/>
  <c r="T12" i="34"/>
  <c r="R12" i="34"/>
  <c r="P12" i="34"/>
  <c r="M12" i="34"/>
  <c r="N12" i="34" s="1"/>
  <c r="I12" i="34"/>
  <c r="J12" i="34" s="1"/>
  <c r="W12" i="34" s="1"/>
  <c r="F12" i="34"/>
  <c r="V11" i="34"/>
  <c r="T11" i="34"/>
  <c r="R11" i="34"/>
  <c r="P11" i="34"/>
  <c r="M11" i="34"/>
  <c r="I11" i="34"/>
  <c r="F11" i="34"/>
  <c r="V10" i="34"/>
  <c r="T10" i="34"/>
  <c r="R10" i="34"/>
  <c r="P10" i="34"/>
  <c r="M10" i="34"/>
  <c r="N10" i="34" s="1"/>
  <c r="I10" i="34"/>
  <c r="J11" i="34" s="1"/>
  <c r="F10" i="34"/>
  <c r="V9" i="34"/>
  <c r="T9" i="34"/>
  <c r="R9" i="34"/>
  <c r="P9" i="34"/>
  <c r="N9" i="34"/>
  <c r="M9" i="34"/>
  <c r="I9" i="34"/>
  <c r="F9" i="34"/>
  <c r="V8" i="34"/>
  <c r="T8" i="34"/>
  <c r="R8" i="34"/>
  <c r="P8" i="34"/>
  <c r="M8" i="34"/>
  <c r="N11" i="34" s="1"/>
  <c r="I8" i="34"/>
  <c r="J8" i="34" s="1"/>
  <c r="F8" i="34"/>
  <c r="V7" i="34"/>
  <c r="T7" i="34"/>
  <c r="R7" i="34"/>
  <c r="P7" i="34"/>
  <c r="M7" i="34"/>
  <c r="J7" i="34"/>
  <c r="I7" i="34"/>
  <c r="J13" i="34" s="1"/>
  <c r="F7" i="34"/>
  <c r="W11" i="34" l="1"/>
  <c r="N13" i="34"/>
  <c r="W13" i="34" s="1"/>
  <c r="N8" i="34"/>
  <c r="W8" i="34" s="1"/>
  <c r="A8" i="34" s="1"/>
  <c r="J10" i="34"/>
  <c r="W10" i="34" s="1"/>
  <c r="J9" i="34"/>
  <c r="W9" i="34" s="1"/>
  <c r="N7" i="34"/>
  <c r="W7" i="34" s="1"/>
  <c r="A7" i="34" l="1"/>
  <c r="A12" i="34"/>
  <c r="A14" i="34"/>
  <c r="A13" i="34"/>
  <c r="A11" i="34"/>
  <c r="A9" i="34"/>
  <c r="A10" i="34"/>
  <c r="V12" i="33" l="1"/>
  <c r="T12" i="33"/>
  <c r="R12" i="33"/>
  <c r="P12" i="33"/>
  <c r="M12" i="33"/>
  <c r="N12" i="33" s="1"/>
  <c r="I12" i="33"/>
  <c r="J12" i="33" s="1"/>
  <c r="A12" i="33" s="1"/>
  <c r="F12" i="33"/>
  <c r="V11" i="33"/>
  <c r="T11" i="33"/>
  <c r="R11" i="33"/>
  <c r="P11" i="33"/>
  <c r="M11" i="33"/>
  <c r="N11" i="33" s="1"/>
  <c r="I11" i="33"/>
  <c r="J11" i="33" s="1"/>
  <c r="F11" i="33"/>
  <c r="T10" i="33"/>
  <c r="R10" i="33"/>
  <c r="P10" i="33"/>
  <c r="M10" i="33"/>
  <c r="N10" i="33" s="1"/>
  <c r="I10" i="33"/>
  <c r="J10" i="33" s="1"/>
  <c r="F10" i="33"/>
  <c r="V9" i="33"/>
  <c r="T9" i="33"/>
  <c r="R9" i="33"/>
  <c r="P9" i="33"/>
  <c r="M9" i="33"/>
  <c r="I9" i="33"/>
  <c r="F9" i="33"/>
  <c r="V8" i="33"/>
  <c r="T8" i="33"/>
  <c r="R8" i="33"/>
  <c r="P8" i="33"/>
  <c r="M8" i="33"/>
  <c r="N7" i="33" s="1"/>
  <c r="I8" i="33"/>
  <c r="J8" i="33" s="1"/>
  <c r="F8" i="33"/>
  <c r="V7" i="33"/>
  <c r="T7" i="33"/>
  <c r="R7" i="33"/>
  <c r="P7" i="33"/>
  <c r="M7" i="33"/>
  <c r="J7" i="33"/>
  <c r="W7" i="33" s="1"/>
  <c r="I7" i="33"/>
  <c r="J9" i="33" s="1"/>
  <c r="F7" i="33"/>
  <c r="W10" i="33" l="1"/>
  <c r="W8" i="33"/>
  <c r="A11" i="33"/>
  <c r="N9" i="33"/>
  <c r="W9" i="33" s="1"/>
  <c r="A9" i="33" s="1"/>
  <c r="N8" i="33"/>
  <c r="V15" i="32"/>
  <c r="T15" i="32"/>
  <c r="R15" i="32"/>
  <c r="P15" i="32"/>
  <c r="M15" i="32"/>
  <c r="N15" i="32" s="1"/>
  <c r="I15" i="32"/>
  <c r="F15" i="32"/>
  <c r="V14" i="32"/>
  <c r="T14" i="32"/>
  <c r="R14" i="32"/>
  <c r="P14" i="32"/>
  <c r="M14" i="32"/>
  <c r="N14" i="32" s="1"/>
  <c r="I14" i="32"/>
  <c r="J14" i="32" s="1"/>
  <c r="F14" i="32"/>
  <c r="V13" i="32"/>
  <c r="T13" i="32"/>
  <c r="R13" i="32"/>
  <c r="P13" i="32"/>
  <c r="M13" i="32"/>
  <c r="I13" i="32"/>
  <c r="F13" i="32"/>
  <c r="V12" i="32"/>
  <c r="T12" i="32"/>
  <c r="R12" i="32"/>
  <c r="P12" i="32"/>
  <c r="M12" i="32"/>
  <c r="N12" i="32" s="1"/>
  <c r="I12" i="32"/>
  <c r="J12" i="32" s="1"/>
  <c r="F12" i="32"/>
  <c r="V11" i="32"/>
  <c r="T11" i="32"/>
  <c r="R11" i="32"/>
  <c r="P11" i="32"/>
  <c r="M11" i="32"/>
  <c r="I11" i="32"/>
  <c r="F11" i="32"/>
  <c r="V10" i="32"/>
  <c r="T10" i="32"/>
  <c r="R10" i="32"/>
  <c r="P10" i="32"/>
  <c r="M10" i="32"/>
  <c r="N10" i="32" s="1"/>
  <c r="I10" i="32"/>
  <c r="J10" i="32" s="1"/>
  <c r="F10" i="32"/>
  <c r="V9" i="32"/>
  <c r="T9" i="32"/>
  <c r="R9" i="32"/>
  <c r="P9" i="32"/>
  <c r="M9" i="32"/>
  <c r="N9" i="32" s="1"/>
  <c r="I9" i="32"/>
  <c r="J9" i="32" s="1"/>
  <c r="W9" i="32" s="1"/>
  <c r="F9" i="32"/>
  <c r="V8" i="32"/>
  <c r="T8" i="32"/>
  <c r="R8" i="32"/>
  <c r="P8" i="32"/>
  <c r="M8" i="32"/>
  <c r="I8" i="32"/>
  <c r="F8" i="32"/>
  <c r="V7" i="32"/>
  <c r="T7" i="32"/>
  <c r="R7" i="32"/>
  <c r="P7" i="32"/>
  <c r="M7" i="32"/>
  <c r="N7" i="32" s="1"/>
  <c r="I7" i="32"/>
  <c r="J8" i="32" s="1"/>
  <c r="F7" i="32"/>
  <c r="A8" i="33" l="1"/>
  <c r="A7" i="33"/>
  <c r="A10" i="33"/>
  <c r="W12" i="32"/>
  <c r="W10" i="32"/>
  <c r="W14" i="32"/>
  <c r="J11" i="32"/>
  <c r="W11" i="32" s="1"/>
  <c r="N13" i="32"/>
  <c r="J15" i="32"/>
  <c r="W15" i="32" s="1"/>
  <c r="J7" i="32"/>
  <c r="W7" i="32" s="1"/>
  <c r="N8" i="32"/>
  <c r="W8" i="32" s="1"/>
  <c r="A8" i="32" s="1"/>
  <c r="N11" i="32"/>
  <c r="J13" i="32"/>
  <c r="W13" i="32" s="1"/>
  <c r="V9" i="31"/>
  <c r="T9" i="31"/>
  <c r="R9" i="31"/>
  <c r="P9" i="31"/>
  <c r="M9" i="31"/>
  <c r="N9" i="31" s="1"/>
  <c r="I9" i="31"/>
  <c r="F9" i="31"/>
  <c r="V8" i="31"/>
  <c r="T8" i="31"/>
  <c r="R8" i="31"/>
  <c r="P8" i="31"/>
  <c r="M8" i="31"/>
  <c r="N8" i="31" s="1"/>
  <c r="I8" i="31"/>
  <c r="J7" i="31" s="1"/>
  <c r="W7" i="31" s="1"/>
  <c r="F8" i="31"/>
  <c r="V7" i="31"/>
  <c r="T7" i="31"/>
  <c r="R7" i="31"/>
  <c r="P7" i="31"/>
  <c r="N7" i="31"/>
  <c r="M7" i="31"/>
  <c r="I7" i="31"/>
  <c r="F7" i="31"/>
  <c r="A9" i="32" l="1"/>
  <c r="A15" i="32"/>
  <c r="A11" i="32"/>
  <c r="A13" i="32"/>
  <c r="A7" i="32"/>
  <c r="A14" i="32"/>
  <c r="A12" i="32"/>
  <c r="J9" i="31"/>
  <c r="W9" i="31" s="1"/>
  <c r="A9" i="31" s="1"/>
  <c r="J8" i="31"/>
  <c r="W8" i="31" s="1"/>
  <c r="A8" i="31" s="1"/>
  <c r="A7" i="31" l="1"/>
  <c r="V13" i="30" l="1"/>
  <c r="T13" i="30"/>
  <c r="R13" i="30"/>
  <c r="P13" i="30"/>
  <c r="M13" i="30"/>
  <c r="N13" i="30" s="1"/>
  <c r="I13" i="30"/>
  <c r="J13" i="30" s="1"/>
  <c r="F13" i="30"/>
  <c r="V12" i="30"/>
  <c r="T12" i="30"/>
  <c r="R12" i="30"/>
  <c r="P12" i="30"/>
  <c r="M12" i="30"/>
  <c r="I12" i="30"/>
  <c r="F12" i="30"/>
  <c r="V11" i="30"/>
  <c r="T11" i="30"/>
  <c r="R11" i="30"/>
  <c r="P11" i="30"/>
  <c r="M11" i="30"/>
  <c r="N11" i="30" s="1"/>
  <c r="I11" i="30"/>
  <c r="J11" i="30" s="1"/>
  <c r="F11" i="30"/>
  <c r="V10" i="30"/>
  <c r="T10" i="30"/>
  <c r="R10" i="30"/>
  <c r="P10" i="30"/>
  <c r="M10" i="30"/>
  <c r="I10" i="30"/>
  <c r="F10" i="30"/>
  <c r="V9" i="30"/>
  <c r="T9" i="30"/>
  <c r="R9" i="30"/>
  <c r="P9" i="30"/>
  <c r="M9" i="30"/>
  <c r="N9" i="30" s="1"/>
  <c r="I9" i="30"/>
  <c r="J9" i="30" s="1"/>
  <c r="F9" i="30"/>
  <c r="V8" i="30"/>
  <c r="T8" i="30"/>
  <c r="R8" i="30"/>
  <c r="P8" i="30"/>
  <c r="M8" i="30"/>
  <c r="N8" i="30" s="1"/>
  <c r="I8" i="30"/>
  <c r="J8" i="30" s="1"/>
  <c r="W8" i="30" s="1"/>
  <c r="F8" i="30"/>
  <c r="V7" i="30"/>
  <c r="T7" i="30"/>
  <c r="R7" i="30"/>
  <c r="P7" i="30"/>
  <c r="N7" i="30"/>
  <c r="M7" i="30"/>
  <c r="N12" i="30" s="1"/>
  <c r="J7" i="30"/>
  <c r="W7" i="30" s="1"/>
  <c r="I7" i="30"/>
  <c r="J10" i="30" s="1"/>
  <c r="F7" i="30"/>
  <c r="W11" i="30" l="1"/>
  <c r="W9" i="30"/>
  <c r="W13" i="30"/>
  <c r="N10" i="30"/>
  <c r="W10" i="30" s="1"/>
  <c r="A10" i="30" s="1"/>
  <c r="J12" i="30"/>
  <c r="W12" i="30" s="1"/>
  <c r="A7" i="30" l="1"/>
  <c r="A12" i="30"/>
  <c r="A13" i="30"/>
  <c r="A8" i="30"/>
  <c r="A11" i="30"/>
  <c r="V10" i="29" l="1"/>
  <c r="T10" i="29"/>
  <c r="R10" i="29"/>
  <c r="P10" i="29"/>
  <c r="M10" i="29"/>
  <c r="N10" i="29" s="1"/>
  <c r="I10" i="29"/>
  <c r="F10" i="29"/>
  <c r="V9" i="29"/>
  <c r="T9" i="29"/>
  <c r="R9" i="29"/>
  <c r="P9" i="29"/>
  <c r="M9" i="29"/>
  <c r="I9" i="29"/>
  <c r="J9" i="29" s="1"/>
  <c r="W9" i="29" s="1"/>
  <c r="F9" i="29"/>
  <c r="V8" i="29"/>
  <c r="T8" i="29"/>
  <c r="R8" i="29"/>
  <c r="P8" i="29"/>
  <c r="M8" i="29"/>
  <c r="I8" i="29"/>
  <c r="J8" i="29" s="1"/>
  <c r="F8" i="29"/>
  <c r="V7" i="29"/>
  <c r="T7" i="29"/>
  <c r="R7" i="29"/>
  <c r="P7" i="29"/>
  <c r="M7" i="29"/>
  <c r="N9" i="29" s="1"/>
  <c r="I7" i="29"/>
  <c r="J7" i="29" s="1"/>
  <c r="F7" i="29"/>
  <c r="J10" i="29" l="1"/>
  <c r="W10" i="29" s="1"/>
  <c r="N7" i="29"/>
  <c r="W7" i="29" s="1"/>
  <c r="N8" i="29"/>
  <c r="W8" i="29" s="1"/>
  <c r="A8" i="29" s="1"/>
  <c r="A7" i="29" l="1"/>
  <c r="A9" i="29"/>
  <c r="A10" i="29"/>
  <c r="V12" i="28" l="1"/>
  <c r="T12" i="28"/>
  <c r="R12" i="28"/>
  <c r="P12" i="28"/>
  <c r="M12" i="28"/>
  <c r="N12" i="28" s="1"/>
  <c r="I12" i="28"/>
  <c r="F12" i="28"/>
  <c r="V11" i="28"/>
  <c r="T11" i="28"/>
  <c r="R11" i="28"/>
  <c r="P11" i="28"/>
  <c r="M11" i="28"/>
  <c r="I11" i="28"/>
  <c r="J11" i="28" s="1"/>
  <c r="F11" i="28"/>
  <c r="V10" i="28"/>
  <c r="T10" i="28"/>
  <c r="R10" i="28"/>
  <c r="P10" i="28"/>
  <c r="M10" i="28"/>
  <c r="N10" i="28" s="1"/>
  <c r="I10" i="28"/>
  <c r="F10" i="28"/>
  <c r="V9" i="28"/>
  <c r="T9" i="28"/>
  <c r="R9" i="28"/>
  <c r="P9" i="28"/>
  <c r="M9" i="28"/>
  <c r="N9" i="28" s="1"/>
  <c r="I9" i="28"/>
  <c r="J9" i="28" s="1"/>
  <c r="W9" i="28" s="1"/>
  <c r="F9" i="28"/>
  <c r="V8" i="28"/>
  <c r="T8" i="28"/>
  <c r="R8" i="28"/>
  <c r="P8" i="28"/>
  <c r="M8" i="28"/>
  <c r="I8" i="28"/>
  <c r="J8" i="28" s="1"/>
  <c r="F8" i="28"/>
  <c r="V7" i="28"/>
  <c r="T7" i="28"/>
  <c r="R7" i="28"/>
  <c r="P7" i="28"/>
  <c r="M7" i="28"/>
  <c r="N11" i="28" s="1"/>
  <c r="I7" i="28"/>
  <c r="J10" i="28" s="1"/>
  <c r="W10" i="28" s="1"/>
  <c r="F7" i="28"/>
  <c r="W11" i="28" l="1"/>
  <c r="N8" i="28"/>
  <c r="W8" i="28" s="1"/>
  <c r="A8" i="28" s="1"/>
  <c r="N7" i="28"/>
  <c r="J12" i="28"/>
  <c r="W12" i="28" s="1"/>
  <c r="J7" i="28"/>
  <c r="W7" i="28" s="1"/>
  <c r="A10" i="28" s="1"/>
  <c r="A12" i="28" l="1"/>
  <c r="A7" i="28"/>
  <c r="A9" i="28"/>
  <c r="V10" i="27" l="1"/>
  <c r="T10" i="27"/>
  <c r="R10" i="27"/>
  <c r="P10" i="27"/>
  <c r="M10" i="27"/>
  <c r="N10" i="27" s="1"/>
  <c r="I10" i="27"/>
  <c r="J10" i="27" s="1"/>
  <c r="A10" i="27" s="1"/>
  <c r="F10" i="27"/>
  <c r="V9" i="27"/>
  <c r="T9" i="27"/>
  <c r="R9" i="27"/>
  <c r="P9" i="27"/>
  <c r="M9" i="27"/>
  <c r="I9" i="27"/>
  <c r="F9" i="27"/>
  <c r="V8" i="27"/>
  <c r="T8" i="27"/>
  <c r="R8" i="27"/>
  <c r="P8" i="27"/>
  <c r="M8" i="27"/>
  <c r="N8" i="27" s="1"/>
  <c r="I8" i="27"/>
  <c r="J8" i="27" s="1"/>
  <c r="F8" i="27"/>
  <c r="V7" i="27"/>
  <c r="T7" i="27"/>
  <c r="R7" i="27"/>
  <c r="P7" i="27"/>
  <c r="M7" i="27"/>
  <c r="N7" i="27" s="1"/>
  <c r="I7" i="27"/>
  <c r="J9" i="27" s="1"/>
  <c r="F7" i="27"/>
  <c r="W8" i="27" l="1"/>
  <c r="N9" i="27"/>
  <c r="W9" i="27" s="1"/>
  <c r="A9" i="27" s="1"/>
  <c r="J7" i="27"/>
  <c r="W7" i="27" s="1"/>
  <c r="V12" i="26"/>
  <c r="T12" i="26"/>
  <c r="R12" i="26"/>
  <c r="P12" i="26"/>
  <c r="M12" i="26"/>
  <c r="N12" i="26" s="1"/>
  <c r="I12" i="26"/>
  <c r="J12" i="26" s="1"/>
  <c r="A12" i="26" s="1"/>
  <c r="F12" i="26"/>
  <c r="V11" i="26"/>
  <c r="T11" i="26"/>
  <c r="R11" i="26"/>
  <c r="P11" i="26"/>
  <c r="M11" i="26"/>
  <c r="N11" i="26" s="1"/>
  <c r="I11" i="26"/>
  <c r="J11" i="26" s="1"/>
  <c r="A11" i="26" s="1"/>
  <c r="F11" i="26"/>
  <c r="V10" i="26"/>
  <c r="T10" i="26"/>
  <c r="R10" i="26"/>
  <c r="P10" i="26"/>
  <c r="M10" i="26"/>
  <c r="I10" i="26"/>
  <c r="F10" i="26"/>
  <c r="V9" i="26"/>
  <c r="T9" i="26"/>
  <c r="R9" i="26"/>
  <c r="P9" i="26"/>
  <c r="M9" i="26"/>
  <c r="N9" i="26" s="1"/>
  <c r="I9" i="26"/>
  <c r="J9" i="26" s="1"/>
  <c r="F9" i="26"/>
  <c r="V8" i="26"/>
  <c r="T8" i="26"/>
  <c r="R8" i="26"/>
  <c r="P8" i="26"/>
  <c r="M8" i="26"/>
  <c r="I8" i="26"/>
  <c r="F8" i="26"/>
  <c r="V7" i="26"/>
  <c r="T7" i="26"/>
  <c r="R7" i="26"/>
  <c r="P7" i="26"/>
  <c r="M7" i="26"/>
  <c r="N10" i="26" s="1"/>
  <c r="I7" i="26"/>
  <c r="J7" i="26" s="1"/>
  <c r="F7" i="26"/>
  <c r="A7" i="27" l="1"/>
  <c r="W9" i="26"/>
  <c r="N8" i="26"/>
  <c r="J10" i="26"/>
  <c r="W10" i="26" s="1"/>
  <c r="N7" i="26"/>
  <c r="W7" i="26" s="1"/>
  <c r="A7" i="26" s="1"/>
  <c r="J8" i="26"/>
  <c r="W8" i="26" s="1"/>
  <c r="A10" i="26" l="1"/>
  <c r="A9" i="26"/>
  <c r="A8" i="26"/>
  <c r="V9" i="25" l="1"/>
  <c r="T9" i="25"/>
  <c r="R9" i="25"/>
  <c r="P9" i="25"/>
  <c r="M9" i="25"/>
  <c r="N9" i="25" s="1"/>
  <c r="I9" i="25"/>
  <c r="F9" i="25"/>
  <c r="V8" i="25"/>
  <c r="T8" i="25"/>
  <c r="R8" i="25"/>
  <c r="P8" i="25"/>
  <c r="M8" i="25"/>
  <c r="I8" i="25"/>
  <c r="J9" i="25" s="1"/>
  <c r="W9" i="25" s="1"/>
  <c r="F8" i="25"/>
  <c r="V7" i="25"/>
  <c r="T7" i="25"/>
  <c r="R7" i="25"/>
  <c r="P7" i="25"/>
  <c r="N7" i="25"/>
  <c r="M7" i="25"/>
  <c r="N8" i="25" s="1"/>
  <c r="I7" i="25"/>
  <c r="J7" i="25" s="1"/>
  <c r="W7" i="25" s="1"/>
  <c r="F7" i="25"/>
  <c r="J8" i="25" l="1"/>
  <c r="W8" i="25" s="1"/>
  <c r="A8" i="25" s="1"/>
  <c r="V11" i="24"/>
  <c r="T11" i="24"/>
  <c r="R11" i="24"/>
  <c r="P11" i="24"/>
  <c r="M11" i="24"/>
  <c r="N11" i="24" s="1"/>
  <c r="I11" i="24"/>
  <c r="F11" i="24"/>
  <c r="V10" i="24"/>
  <c r="T10" i="24"/>
  <c r="R10" i="24"/>
  <c r="P10" i="24"/>
  <c r="M10" i="24"/>
  <c r="I10" i="24"/>
  <c r="J10" i="24" s="1"/>
  <c r="W10" i="24" s="1"/>
  <c r="F10" i="24"/>
  <c r="V9" i="24"/>
  <c r="T9" i="24"/>
  <c r="R9" i="24"/>
  <c r="P9" i="24"/>
  <c r="N9" i="24"/>
  <c r="M9" i="24"/>
  <c r="I9" i="24"/>
  <c r="J9" i="24" s="1"/>
  <c r="W9" i="24" s="1"/>
  <c r="F9" i="24"/>
  <c r="V8" i="24"/>
  <c r="T8" i="24"/>
  <c r="R8" i="24"/>
  <c r="P8" i="24"/>
  <c r="M8" i="24"/>
  <c r="N8" i="24" s="1"/>
  <c r="I8" i="24"/>
  <c r="F8" i="24"/>
  <c r="V7" i="24"/>
  <c r="T7" i="24"/>
  <c r="R7" i="24"/>
  <c r="P7" i="24"/>
  <c r="N7" i="24"/>
  <c r="M7" i="24"/>
  <c r="N10" i="24" s="1"/>
  <c r="I7" i="24"/>
  <c r="J8" i="24" s="1"/>
  <c r="W8" i="24" s="1"/>
  <c r="F7" i="24"/>
  <c r="A7" i="25" l="1"/>
  <c r="A9" i="25"/>
  <c r="J11" i="24"/>
  <c r="W11" i="24" s="1"/>
  <c r="J7" i="24"/>
  <c r="W7" i="24" s="1"/>
  <c r="A7" i="24" s="1"/>
  <c r="A11" i="24" l="1"/>
  <c r="A10" i="24"/>
  <c r="A8" i="24"/>
  <c r="V13" i="23" l="1"/>
  <c r="T13" i="23"/>
  <c r="R13" i="23"/>
  <c r="P13" i="23"/>
  <c r="M13" i="23"/>
  <c r="N13" i="23" s="1"/>
  <c r="I13" i="23"/>
  <c r="F13" i="23"/>
  <c r="V12" i="23"/>
  <c r="T12" i="23"/>
  <c r="R12" i="23"/>
  <c r="P12" i="23"/>
  <c r="M12" i="23"/>
  <c r="N12" i="23" s="1"/>
  <c r="I12" i="23"/>
  <c r="J12" i="23" s="1"/>
  <c r="W12" i="23" s="1"/>
  <c r="F12" i="23"/>
  <c r="V11" i="23"/>
  <c r="T11" i="23"/>
  <c r="R11" i="23"/>
  <c r="P11" i="23"/>
  <c r="M11" i="23"/>
  <c r="I11" i="23"/>
  <c r="F11" i="23"/>
  <c r="V10" i="23"/>
  <c r="T10" i="23"/>
  <c r="R10" i="23"/>
  <c r="P10" i="23"/>
  <c r="M10" i="23"/>
  <c r="N11" i="23" s="1"/>
  <c r="I10" i="23"/>
  <c r="J10" i="23" s="1"/>
  <c r="F10" i="23"/>
  <c r="V9" i="23"/>
  <c r="T9" i="23"/>
  <c r="R9" i="23"/>
  <c r="P9" i="23"/>
  <c r="M9" i="23"/>
  <c r="I9" i="23"/>
  <c r="F9" i="23"/>
  <c r="V8" i="23"/>
  <c r="T8" i="23"/>
  <c r="R8" i="23"/>
  <c r="P8" i="23"/>
  <c r="M8" i="23"/>
  <c r="N8" i="23" s="1"/>
  <c r="I8" i="23"/>
  <c r="J9" i="23" s="1"/>
  <c r="F8" i="23"/>
  <c r="V7" i="23"/>
  <c r="T7" i="23"/>
  <c r="R7" i="23"/>
  <c r="P7" i="23"/>
  <c r="N7" i="23"/>
  <c r="M7" i="23"/>
  <c r="I7" i="23"/>
  <c r="J11" i="23" s="1"/>
  <c r="W11" i="23" s="1"/>
  <c r="F7" i="23"/>
  <c r="J13" i="23" l="1"/>
  <c r="W13" i="23" s="1"/>
  <c r="J8" i="23"/>
  <c r="W8" i="23" s="1"/>
  <c r="N10" i="23"/>
  <c r="W10" i="23" s="1"/>
  <c r="A10" i="23" s="1"/>
  <c r="J7" i="23"/>
  <c r="W7" i="23" s="1"/>
  <c r="N9" i="23"/>
  <c r="W9" i="23" s="1"/>
  <c r="A9" i="23" s="1"/>
  <c r="V16" i="22"/>
  <c r="T16" i="22"/>
  <c r="R16" i="22"/>
  <c r="P16" i="22"/>
  <c r="M16" i="22"/>
  <c r="N16" i="22" s="1"/>
  <c r="I16" i="22"/>
  <c r="F16" i="22"/>
  <c r="V15" i="22"/>
  <c r="T15" i="22"/>
  <c r="R15" i="22"/>
  <c r="P15" i="22"/>
  <c r="M15" i="22"/>
  <c r="N15" i="22" s="1"/>
  <c r="I15" i="22"/>
  <c r="J15" i="22" s="1"/>
  <c r="F15" i="22"/>
  <c r="V14" i="22"/>
  <c r="T14" i="22"/>
  <c r="R14" i="22"/>
  <c r="P14" i="22"/>
  <c r="M14" i="22"/>
  <c r="N14" i="22" s="1"/>
  <c r="I14" i="22"/>
  <c r="J14" i="22" s="1"/>
  <c r="W14" i="22" s="1"/>
  <c r="F14" i="22"/>
  <c r="V13" i="22"/>
  <c r="T13" i="22"/>
  <c r="R13" i="22"/>
  <c r="P13" i="22"/>
  <c r="M13" i="22"/>
  <c r="I13" i="22"/>
  <c r="F13" i="22"/>
  <c r="V12" i="22"/>
  <c r="T12" i="22"/>
  <c r="R12" i="22"/>
  <c r="P12" i="22"/>
  <c r="M12" i="22"/>
  <c r="N12" i="22" s="1"/>
  <c r="I12" i="22"/>
  <c r="J12" i="22" s="1"/>
  <c r="F12" i="22"/>
  <c r="V11" i="22"/>
  <c r="T11" i="22"/>
  <c r="R11" i="22"/>
  <c r="P11" i="22"/>
  <c r="M11" i="22"/>
  <c r="I11" i="22"/>
  <c r="F11" i="22"/>
  <c r="V10" i="22"/>
  <c r="T10" i="22"/>
  <c r="R10" i="22"/>
  <c r="P10" i="22"/>
  <c r="M10" i="22"/>
  <c r="N10" i="22" s="1"/>
  <c r="I10" i="22"/>
  <c r="J10" i="22" s="1"/>
  <c r="W10" i="22" s="1"/>
  <c r="F10" i="22"/>
  <c r="V9" i="22"/>
  <c r="T9" i="22"/>
  <c r="R9" i="22"/>
  <c r="P9" i="22"/>
  <c r="M9" i="22"/>
  <c r="I9" i="22"/>
  <c r="F9" i="22"/>
  <c r="V8" i="22"/>
  <c r="T8" i="22"/>
  <c r="R8" i="22"/>
  <c r="P8" i="22"/>
  <c r="M8" i="22"/>
  <c r="N8" i="22" s="1"/>
  <c r="I8" i="22"/>
  <c r="J9" i="22" s="1"/>
  <c r="F8" i="22"/>
  <c r="V7" i="22"/>
  <c r="T7" i="22"/>
  <c r="R7" i="22"/>
  <c r="P7" i="22"/>
  <c r="M7" i="22"/>
  <c r="N13" i="22" s="1"/>
  <c r="I7" i="22"/>
  <c r="J7" i="22" s="1"/>
  <c r="F7" i="22"/>
  <c r="A7" i="23" l="1"/>
  <c r="A12" i="23"/>
  <c r="A8" i="23"/>
  <c r="A13" i="23"/>
  <c r="A11" i="23"/>
  <c r="W12" i="22"/>
  <c r="W15" i="22"/>
  <c r="N11" i="22"/>
  <c r="J16" i="22"/>
  <c r="W16" i="22" s="1"/>
  <c r="N7" i="22"/>
  <c r="W7" i="22" s="1"/>
  <c r="J8" i="22"/>
  <c r="W8" i="22" s="1"/>
  <c r="N9" i="22"/>
  <c r="W9" i="22" s="1"/>
  <c r="A9" i="22" s="1"/>
  <c r="J11" i="22"/>
  <c r="W11" i="22" s="1"/>
  <c r="J13" i="22"/>
  <c r="W13" i="22" s="1"/>
  <c r="A14" i="22" l="1"/>
  <c r="A10" i="22"/>
  <c r="A11" i="22"/>
  <c r="A12" i="22"/>
  <c r="A16" i="22"/>
  <c r="A13" i="22"/>
  <c r="X21" i="21" l="1"/>
  <c r="V21" i="21"/>
  <c r="T21" i="21"/>
  <c r="R21" i="21"/>
  <c r="P21" i="21"/>
  <c r="M21" i="21"/>
  <c r="I21" i="21"/>
  <c r="F21" i="21"/>
  <c r="X17" i="21"/>
  <c r="V17" i="21"/>
  <c r="T17" i="21"/>
  <c r="R17" i="21"/>
  <c r="P17" i="21"/>
  <c r="M17" i="21"/>
  <c r="I17" i="21"/>
  <c r="F17" i="21"/>
  <c r="X20" i="21"/>
  <c r="V20" i="21"/>
  <c r="T20" i="21"/>
  <c r="R20" i="21"/>
  <c r="P20" i="21"/>
  <c r="M20" i="21"/>
  <c r="I20" i="21"/>
  <c r="F20" i="21"/>
  <c r="X19" i="21"/>
  <c r="V19" i="21"/>
  <c r="T19" i="21"/>
  <c r="R19" i="21"/>
  <c r="P19" i="21"/>
  <c r="M19" i="21"/>
  <c r="I19" i="21"/>
  <c r="F19" i="21"/>
  <c r="X18" i="21"/>
  <c r="V18" i="21"/>
  <c r="T18" i="21"/>
  <c r="R18" i="21"/>
  <c r="P18" i="21"/>
  <c r="M18" i="21"/>
  <c r="I18" i="21"/>
  <c r="F18" i="21"/>
  <c r="X16" i="21"/>
  <c r="V16" i="21"/>
  <c r="T16" i="21"/>
  <c r="R16" i="21"/>
  <c r="P16" i="21"/>
  <c r="M16" i="21"/>
  <c r="I16" i="21"/>
  <c r="F16" i="21"/>
  <c r="X15" i="21"/>
  <c r="V15" i="21"/>
  <c r="T15" i="21"/>
  <c r="R15" i="21"/>
  <c r="P15" i="21"/>
  <c r="M15" i="21"/>
  <c r="I15" i="21"/>
  <c r="F15" i="21"/>
  <c r="X14" i="21"/>
  <c r="V14" i="21"/>
  <c r="T14" i="21"/>
  <c r="R14" i="21"/>
  <c r="P14" i="21"/>
  <c r="M14" i="21"/>
  <c r="I14" i="21"/>
  <c r="F14" i="21"/>
  <c r="X13" i="21"/>
  <c r="V13" i="21"/>
  <c r="T13" i="21"/>
  <c r="R13" i="21"/>
  <c r="P13" i="21"/>
  <c r="M13" i="21"/>
  <c r="I13" i="21"/>
  <c r="F13" i="21"/>
  <c r="X12" i="21"/>
  <c r="V12" i="21"/>
  <c r="T12" i="21"/>
  <c r="R12" i="21"/>
  <c r="P12" i="21"/>
  <c r="M12" i="21"/>
  <c r="I12" i="21"/>
  <c r="F12" i="21"/>
  <c r="X11" i="21"/>
  <c r="V11" i="21"/>
  <c r="T11" i="21"/>
  <c r="R11" i="21"/>
  <c r="P11" i="21"/>
  <c r="M11" i="21"/>
  <c r="I11" i="21"/>
  <c r="F11" i="21"/>
  <c r="X10" i="21"/>
  <c r="V10" i="21"/>
  <c r="T10" i="21"/>
  <c r="R10" i="21"/>
  <c r="P10" i="21"/>
  <c r="M10" i="21"/>
  <c r="I10" i="21"/>
  <c r="F10" i="21"/>
  <c r="X9" i="21"/>
  <c r="V9" i="21"/>
  <c r="T9" i="21"/>
  <c r="R9" i="21"/>
  <c r="P9" i="21"/>
  <c r="M9" i="21"/>
  <c r="I9" i="21"/>
  <c r="F9" i="21"/>
  <c r="X8" i="21"/>
  <c r="V8" i="21"/>
  <c r="T8" i="21"/>
  <c r="R8" i="21"/>
  <c r="P8" i="21"/>
  <c r="M8" i="21"/>
  <c r="I8" i="21"/>
  <c r="F8" i="21"/>
  <c r="X7" i="21"/>
  <c r="V7" i="21"/>
  <c r="T7" i="21"/>
  <c r="R7" i="21"/>
  <c r="P7" i="21"/>
  <c r="M7" i="21"/>
  <c r="N7" i="21" s="1"/>
  <c r="I7" i="21"/>
  <c r="J7" i="21" s="1"/>
  <c r="F7" i="21"/>
  <c r="N8" i="21" l="1"/>
  <c r="N10" i="21"/>
  <c r="J8" i="21"/>
  <c r="J9" i="21"/>
  <c r="J10" i="21"/>
  <c r="J11" i="21"/>
  <c r="J12" i="21"/>
  <c r="J13" i="21"/>
  <c r="J14" i="21"/>
  <c r="J15" i="21"/>
  <c r="J16" i="21"/>
  <c r="J18" i="21"/>
  <c r="J19" i="21"/>
  <c r="J20" i="21"/>
  <c r="J17" i="21"/>
  <c r="J21" i="21"/>
  <c r="N11" i="21"/>
  <c r="N12" i="21"/>
  <c r="N13" i="21"/>
  <c r="N14" i="21"/>
  <c r="N15" i="21"/>
  <c r="N16" i="21"/>
  <c r="N18" i="21"/>
  <c r="N19" i="21"/>
  <c r="N20" i="21"/>
  <c r="N17" i="21"/>
  <c r="N21" i="21"/>
  <c r="N9" i="21"/>
  <c r="Y7" i="21"/>
  <c r="Y8" i="21"/>
  <c r="Y9" i="21"/>
  <c r="Y10" i="21"/>
  <c r="Y11" i="21"/>
  <c r="Y12" i="21"/>
  <c r="Y13" i="21"/>
  <c r="Y14" i="21"/>
  <c r="Y15" i="21"/>
  <c r="Y16" i="21"/>
  <c r="Y18" i="21"/>
  <c r="Y19" i="21"/>
  <c r="Y20" i="21"/>
  <c r="Y17" i="21"/>
  <c r="Y21" i="21"/>
  <c r="V17" i="20"/>
  <c r="T17" i="20"/>
  <c r="R17" i="20"/>
  <c r="P17" i="20"/>
  <c r="M17" i="20"/>
  <c r="N17" i="20" s="1"/>
  <c r="I17" i="20"/>
  <c r="J17" i="20" s="1"/>
  <c r="A17" i="20" s="1"/>
  <c r="F17" i="20"/>
  <c r="V16" i="20"/>
  <c r="T16" i="20"/>
  <c r="R16" i="20"/>
  <c r="P16" i="20"/>
  <c r="M16" i="20"/>
  <c r="N16" i="20" s="1"/>
  <c r="I16" i="20"/>
  <c r="J16" i="20" s="1"/>
  <c r="F16" i="20"/>
  <c r="V15" i="20"/>
  <c r="T15" i="20"/>
  <c r="R15" i="20"/>
  <c r="P15" i="20"/>
  <c r="M15" i="20"/>
  <c r="N15" i="20" s="1"/>
  <c r="I15" i="20"/>
  <c r="F15" i="20"/>
  <c r="V14" i="20"/>
  <c r="T14" i="20"/>
  <c r="R14" i="20"/>
  <c r="P14" i="20"/>
  <c r="M14" i="20"/>
  <c r="I14" i="20"/>
  <c r="J14" i="20" s="1"/>
  <c r="F14" i="20"/>
  <c r="V13" i="20"/>
  <c r="T13" i="20"/>
  <c r="R13" i="20"/>
  <c r="P13" i="20"/>
  <c r="M13" i="20"/>
  <c r="I13" i="20"/>
  <c r="J13" i="20" s="1"/>
  <c r="F13" i="20"/>
  <c r="V12" i="20"/>
  <c r="T12" i="20"/>
  <c r="R12" i="20"/>
  <c r="P12" i="20"/>
  <c r="M12" i="20"/>
  <c r="N12" i="20" s="1"/>
  <c r="I12" i="20"/>
  <c r="F12" i="20"/>
  <c r="V11" i="20"/>
  <c r="T11" i="20"/>
  <c r="R11" i="20"/>
  <c r="P11" i="20"/>
  <c r="M11" i="20"/>
  <c r="N11" i="20" s="1"/>
  <c r="J11" i="20"/>
  <c r="W11" i="20" s="1"/>
  <c r="I11" i="20"/>
  <c r="F11" i="20"/>
  <c r="V10" i="20"/>
  <c r="T10" i="20"/>
  <c r="R10" i="20"/>
  <c r="P10" i="20"/>
  <c r="M10" i="20"/>
  <c r="I10" i="20"/>
  <c r="J15" i="20" s="1"/>
  <c r="W15" i="20" s="1"/>
  <c r="F10" i="20"/>
  <c r="V9" i="20"/>
  <c r="T9" i="20"/>
  <c r="R9" i="20"/>
  <c r="P9" i="20"/>
  <c r="M9" i="20"/>
  <c r="I9" i="20"/>
  <c r="J9" i="20" s="1"/>
  <c r="F9" i="20"/>
  <c r="V8" i="20"/>
  <c r="T8" i="20"/>
  <c r="R8" i="20"/>
  <c r="P8" i="20"/>
  <c r="M8" i="20"/>
  <c r="N8" i="20" s="1"/>
  <c r="I8" i="20"/>
  <c r="F8" i="20"/>
  <c r="V7" i="20"/>
  <c r="T7" i="20"/>
  <c r="R7" i="20"/>
  <c r="P7" i="20"/>
  <c r="M7" i="20"/>
  <c r="N14" i="20" s="1"/>
  <c r="J7" i="20"/>
  <c r="I7" i="20"/>
  <c r="J12" i="20" s="1"/>
  <c r="F7" i="20"/>
  <c r="A7" i="21" l="1"/>
  <c r="W14" i="20"/>
  <c r="W12" i="20"/>
  <c r="A16" i="20"/>
  <c r="J10" i="20"/>
  <c r="W10" i="20" s="1"/>
  <c r="N9" i="20"/>
  <c r="W9" i="20" s="1"/>
  <c r="A9" i="20" s="1"/>
  <c r="N13" i="20"/>
  <c r="W13" i="20" s="1"/>
  <c r="A13" i="20" s="1"/>
  <c r="N7" i="20"/>
  <c r="W7" i="20" s="1"/>
  <c r="J8" i="20"/>
  <c r="W8" i="20" s="1"/>
  <c r="N10" i="20"/>
  <c r="A7" i="20" l="1"/>
  <c r="A15" i="20"/>
  <c r="A11" i="20"/>
  <c r="A14" i="20"/>
  <c r="A10" i="20"/>
  <c r="A8" i="20"/>
  <c r="A12" i="20"/>
  <c r="X10" i="19" l="1"/>
  <c r="V10" i="19"/>
  <c r="T10" i="19"/>
  <c r="R10" i="19"/>
  <c r="Y10" i="19" s="1"/>
  <c r="P10" i="19"/>
  <c r="M10" i="19"/>
  <c r="N10" i="19" s="1"/>
  <c r="I10" i="19"/>
  <c r="J10" i="19" s="1"/>
  <c r="F10" i="19"/>
  <c r="X9" i="19"/>
  <c r="V9" i="19"/>
  <c r="T9" i="19"/>
  <c r="R9" i="19"/>
  <c r="Y9" i="19" s="1"/>
  <c r="P9" i="19"/>
  <c r="M9" i="19"/>
  <c r="N9" i="19" s="1"/>
  <c r="I9" i="19"/>
  <c r="J9" i="19" s="1"/>
  <c r="F9" i="19"/>
  <c r="X8" i="19"/>
  <c r="V8" i="19"/>
  <c r="T8" i="19"/>
  <c r="R8" i="19"/>
  <c r="Y8" i="19" s="1"/>
  <c r="P8" i="19"/>
  <c r="M8" i="19"/>
  <c r="N8" i="19" s="1"/>
  <c r="I8" i="19"/>
  <c r="J8" i="19" s="1"/>
  <c r="F8" i="19"/>
  <c r="X7" i="19"/>
  <c r="V7" i="19"/>
  <c r="T7" i="19"/>
  <c r="R7" i="19"/>
  <c r="Y7" i="19" s="1"/>
  <c r="A7" i="19" s="1"/>
  <c r="P7" i="19"/>
  <c r="M7" i="19"/>
  <c r="N7" i="19" s="1"/>
  <c r="I7" i="19"/>
  <c r="J7" i="19" s="1"/>
  <c r="F7" i="19"/>
  <c r="A9" i="19" l="1"/>
  <c r="A8" i="19"/>
  <c r="A10" i="19"/>
  <c r="X12" i="18" l="1"/>
  <c r="V12" i="18"/>
  <c r="T12" i="18"/>
  <c r="R12" i="18"/>
  <c r="Y12" i="18" s="1"/>
  <c r="P12" i="18"/>
  <c r="M12" i="18"/>
  <c r="N12" i="18" s="1"/>
  <c r="I12" i="18"/>
  <c r="J12" i="18" s="1"/>
  <c r="F12" i="18"/>
  <c r="X11" i="18"/>
  <c r="V11" i="18"/>
  <c r="T11" i="18"/>
  <c r="R11" i="18"/>
  <c r="Y11" i="18" s="1"/>
  <c r="P11" i="18"/>
  <c r="M11" i="18"/>
  <c r="N11" i="18" s="1"/>
  <c r="I11" i="18"/>
  <c r="J11" i="18" s="1"/>
  <c r="F11" i="18"/>
  <c r="X10" i="18"/>
  <c r="V10" i="18"/>
  <c r="T10" i="18"/>
  <c r="R10" i="18"/>
  <c r="Y10" i="18" s="1"/>
  <c r="P10" i="18"/>
  <c r="M10" i="18"/>
  <c r="N10" i="18" s="1"/>
  <c r="I10" i="18"/>
  <c r="J10" i="18" s="1"/>
  <c r="F10" i="18"/>
  <c r="X9" i="18"/>
  <c r="V9" i="18"/>
  <c r="T9" i="18"/>
  <c r="R9" i="18"/>
  <c r="Y9" i="18" s="1"/>
  <c r="P9" i="18"/>
  <c r="M9" i="18"/>
  <c r="N9" i="18" s="1"/>
  <c r="I9" i="18"/>
  <c r="J9" i="18" s="1"/>
  <c r="F9" i="18"/>
  <c r="X8" i="18"/>
  <c r="V8" i="18"/>
  <c r="T8" i="18"/>
  <c r="R8" i="18"/>
  <c r="Y8" i="18" s="1"/>
  <c r="A8" i="18" s="1"/>
  <c r="P8" i="18"/>
  <c r="N8" i="18"/>
  <c r="M8" i="18"/>
  <c r="J8" i="18"/>
  <c r="I8" i="18"/>
  <c r="F8" i="18"/>
  <c r="X7" i="18"/>
  <c r="V7" i="18"/>
  <c r="T7" i="18"/>
  <c r="R7" i="18"/>
  <c r="Y7" i="18" s="1"/>
  <c r="P7" i="18"/>
  <c r="N7" i="18"/>
  <c r="M7" i="18"/>
  <c r="J7" i="18"/>
  <c r="I7" i="18"/>
  <c r="F7" i="18"/>
  <c r="A10" i="18" l="1"/>
  <c r="A11" i="18"/>
  <c r="A12" i="18"/>
  <c r="A7" i="18"/>
  <c r="X14" i="17" l="1"/>
  <c r="V14" i="17"/>
  <c r="T14" i="17"/>
  <c r="R14" i="17"/>
  <c r="Y14" i="17" s="1"/>
  <c r="P14" i="17"/>
  <c r="M14" i="17"/>
  <c r="N14" i="17" s="1"/>
  <c r="I14" i="17"/>
  <c r="J14" i="17" s="1"/>
  <c r="E14" i="17"/>
  <c r="D14" i="17"/>
  <c r="F14" i="17" s="1"/>
  <c r="C14" i="17"/>
  <c r="B14" i="17"/>
  <c r="X13" i="17"/>
  <c r="V13" i="17"/>
  <c r="T13" i="17"/>
  <c r="R13" i="17"/>
  <c r="P13" i="17"/>
  <c r="M13" i="17"/>
  <c r="N13" i="17" s="1"/>
  <c r="I13" i="17"/>
  <c r="J13" i="17" s="1"/>
  <c r="E13" i="17"/>
  <c r="D13" i="17"/>
  <c r="F13" i="17" s="1"/>
  <c r="C13" i="17"/>
  <c r="B13" i="17"/>
  <c r="V12" i="17"/>
  <c r="T12" i="17"/>
  <c r="R12" i="17"/>
  <c r="P12" i="17"/>
  <c r="M12" i="17"/>
  <c r="I12" i="17"/>
  <c r="E12" i="17"/>
  <c r="D12" i="17"/>
  <c r="F12" i="17" s="1"/>
  <c r="C12" i="17"/>
  <c r="B12" i="17"/>
  <c r="X11" i="17"/>
  <c r="V11" i="17"/>
  <c r="T11" i="17"/>
  <c r="R11" i="17"/>
  <c r="P11" i="17"/>
  <c r="I11" i="17"/>
  <c r="J11" i="17" s="1"/>
  <c r="E11" i="17"/>
  <c r="D11" i="17"/>
  <c r="F11" i="17" s="1"/>
  <c r="C11" i="17"/>
  <c r="B11" i="17"/>
  <c r="X10" i="17"/>
  <c r="V10" i="17"/>
  <c r="T10" i="17"/>
  <c r="R10" i="17"/>
  <c r="P10" i="17"/>
  <c r="M10" i="17"/>
  <c r="I10" i="17"/>
  <c r="J12" i="17" s="1"/>
  <c r="F10" i="17"/>
  <c r="E10" i="17"/>
  <c r="D10" i="17"/>
  <c r="C10" i="17"/>
  <c r="B10" i="17"/>
  <c r="X9" i="17"/>
  <c r="V9" i="17"/>
  <c r="T9" i="17"/>
  <c r="R9" i="17"/>
  <c r="P9" i="17"/>
  <c r="M9" i="17"/>
  <c r="N9" i="17" s="1"/>
  <c r="I9" i="17"/>
  <c r="F9" i="17"/>
  <c r="E9" i="17"/>
  <c r="D9" i="17"/>
  <c r="C9" i="17"/>
  <c r="B9" i="17"/>
  <c r="X8" i="17"/>
  <c r="V8" i="17"/>
  <c r="T8" i="17"/>
  <c r="R8" i="17"/>
  <c r="P8" i="17"/>
  <c r="M8" i="17"/>
  <c r="N8" i="17" s="1"/>
  <c r="J8" i="17"/>
  <c r="I8" i="17"/>
  <c r="E8" i="17"/>
  <c r="D8" i="17"/>
  <c r="F8" i="17" s="1"/>
  <c r="C8" i="17"/>
  <c r="B8" i="17"/>
  <c r="X7" i="17"/>
  <c r="V7" i="17"/>
  <c r="T7" i="17"/>
  <c r="R7" i="17"/>
  <c r="P7" i="17"/>
  <c r="M7" i="17"/>
  <c r="N10" i="17" s="1"/>
  <c r="J7" i="17"/>
  <c r="I7" i="17"/>
  <c r="J9" i="17" s="1"/>
  <c r="E7" i="17"/>
  <c r="D7" i="17"/>
  <c r="F7" i="17" s="1"/>
  <c r="C7" i="17"/>
  <c r="B7" i="17"/>
  <c r="C3" i="17"/>
  <c r="C2" i="17"/>
  <c r="C1" i="17"/>
  <c r="Y8" i="17" l="1"/>
  <c r="Y9" i="17"/>
  <c r="Y13" i="17"/>
  <c r="N7" i="17"/>
  <c r="Y7" i="17" s="1"/>
  <c r="J10" i="17"/>
  <c r="Y10" i="17" s="1"/>
  <c r="N11" i="17"/>
  <c r="Y11" i="17" s="1"/>
  <c r="A11" i="17" s="1"/>
  <c r="N12" i="17"/>
  <c r="Y12" i="17" s="1"/>
  <c r="A12" i="17" s="1"/>
  <c r="A7" i="17" l="1"/>
  <c r="A14" i="17"/>
  <c r="A8" i="17"/>
  <c r="A13" i="17"/>
  <c r="T12" i="16" l="1"/>
  <c r="R12" i="16"/>
  <c r="P12" i="16"/>
  <c r="N12" i="16"/>
  <c r="L12" i="16"/>
  <c r="I12" i="16"/>
  <c r="J12" i="16" s="1"/>
  <c r="U12" i="16" s="1"/>
  <c r="E12" i="16"/>
  <c r="D12" i="16"/>
  <c r="F12" i="16" s="1"/>
  <c r="C12" i="16"/>
  <c r="B12" i="16"/>
  <c r="T11" i="16"/>
  <c r="R11" i="16"/>
  <c r="P11" i="16"/>
  <c r="N11" i="16"/>
  <c r="L11" i="16"/>
  <c r="I11" i="16"/>
  <c r="J11" i="16" s="1"/>
  <c r="U11" i="16" s="1"/>
  <c r="E11" i="16"/>
  <c r="D11" i="16"/>
  <c r="F11" i="16" s="1"/>
  <c r="C11" i="16"/>
  <c r="B11" i="16"/>
  <c r="T10" i="16"/>
  <c r="R10" i="16"/>
  <c r="P10" i="16"/>
  <c r="N10" i="16"/>
  <c r="L10" i="16"/>
  <c r="I10" i="16"/>
  <c r="J10" i="16" s="1"/>
  <c r="U10" i="16" s="1"/>
  <c r="E10" i="16"/>
  <c r="D10" i="16"/>
  <c r="F10" i="16" s="1"/>
  <c r="C10" i="16"/>
  <c r="B10" i="16"/>
  <c r="T9" i="16"/>
  <c r="R9" i="16"/>
  <c r="P9" i="16"/>
  <c r="N9" i="16"/>
  <c r="L9" i="16"/>
  <c r="I9" i="16"/>
  <c r="J9" i="16" s="1"/>
  <c r="U9" i="16" s="1"/>
  <c r="E9" i="16"/>
  <c r="D9" i="16"/>
  <c r="F9" i="16" s="1"/>
  <c r="C9" i="16"/>
  <c r="B9" i="16"/>
  <c r="T8" i="16"/>
  <c r="R8" i="16"/>
  <c r="P8" i="16"/>
  <c r="N8" i="16"/>
  <c r="L8" i="16"/>
  <c r="I8" i="16"/>
  <c r="J8" i="16" s="1"/>
  <c r="U8" i="16" s="1"/>
  <c r="E8" i="16"/>
  <c r="D8" i="16"/>
  <c r="F8" i="16" s="1"/>
  <c r="C8" i="16"/>
  <c r="B8" i="16"/>
  <c r="T7" i="16"/>
  <c r="R7" i="16"/>
  <c r="P7" i="16"/>
  <c r="N7" i="16"/>
  <c r="L7" i="16"/>
  <c r="I7" i="16"/>
  <c r="J7" i="16" s="1"/>
  <c r="U7" i="16" s="1"/>
  <c r="A7" i="16" s="1"/>
  <c r="E7" i="16"/>
  <c r="D7" i="16"/>
  <c r="F7" i="16" s="1"/>
  <c r="C7" i="16"/>
  <c r="B7" i="16"/>
  <c r="C3" i="16"/>
  <c r="C2" i="16"/>
  <c r="C1" i="16"/>
  <c r="A9" i="16" l="1"/>
  <c r="A11" i="16"/>
  <c r="A8" i="16"/>
  <c r="A10" i="16"/>
  <c r="A12" i="16"/>
  <c r="T9" i="15" l="1"/>
  <c r="R9" i="15"/>
  <c r="P9" i="15"/>
  <c r="N9" i="15"/>
  <c r="L9" i="15"/>
  <c r="I9" i="15"/>
  <c r="J9" i="15" s="1"/>
  <c r="U9" i="15" s="1"/>
  <c r="F9" i="15"/>
  <c r="T8" i="15"/>
  <c r="R8" i="15"/>
  <c r="P8" i="15"/>
  <c r="N8" i="15"/>
  <c r="L8" i="15"/>
  <c r="I8" i="15"/>
  <c r="J8" i="15" s="1"/>
  <c r="U8" i="15" s="1"/>
  <c r="A8" i="15" s="1"/>
  <c r="F8" i="15"/>
  <c r="T7" i="15"/>
  <c r="R7" i="15"/>
  <c r="P7" i="15"/>
  <c r="N7" i="15"/>
  <c r="L7" i="15"/>
  <c r="I7" i="15"/>
  <c r="J7" i="15" s="1"/>
  <c r="U7" i="15" s="1"/>
  <c r="F7" i="15"/>
  <c r="A7" i="15" l="1"/>
  <c r="A9" i="15"/>
  <c r="T9" i="14"/>
  <c r="R9" i="14"/>
  <c r="P9" i="14"/>
  <c r="N9" i="14"/>
  <c r="L9" i="14"/>
  <c r="I9" i="14"/>
  <c r="J9" i="14" s="1"/>
  <c r="U9" i="14" s="1"/>
  <c r="A9" i="14" s="1"/>
  <c r="F9" i="14"/>
  <c r="T8" i="14"/>
  <c r="R8" i="14"/>
  <c r="P8" i="14"/>
  <c r="N8" i="14"/>
  <c r="L8" i="14"/>
  <c r="I8" i="14"/>
  <c r="J8" i="14" s="1"/>
  <c r="U8" i="14" s="1"/>
  <c r="A8" i="14" s="1"/>
  <c r="F8" i="14"/>
  <c r="T7" i="14"/>
  <c r="R7" i="14"/>
  <c r="P7" i="14"/>
  <c r="N7" i="14"/>
  <c r="L7" i="14"/>
  <c r="I7" i="14"/>
  <c r="J7" i="14" s="1"/>
  <c r="U7" i="14" s="1"/>
  <c r="A7" i="14" s="1"/>
  <c r="F7" i="14"/>
  <c r="X17" i="13" l="1"/>
  <c r="V17" i="13"/>
  <c r="T17" i="13"/>
  <c r="R17" i="13"/>
  <c r="Y17" i="13" s="1"/>
  <c r="P17" i="13"/>
  <c r="M17" i="13"/>
  <c r="N17" i="13" s="1"/>
  <c r="I17" i="13"/>
  <c r="J17" i="13" s="1"/>
  <c r="F17" i="13"/>
  <c r="X16" i="13"/>
  <c r="V16" i="13"/>
  <c r="T16" i="13"/>
  <c r="R16" i="13"/>
  <c r="Y16" i="13" s="1"/>
  <c r="P16" i="13"/>
  <c r="M16" i="13"/>
  <c r="N16" i="13" s="1"/>
  <c r="I16" i="13"/>
  <c r="J16" i="13" s="1"/>
  <c r="F16" i="13"/>
  <c r="X15" i="13"/>
  <c r="V15" i="13"/>
  <c r="T15" i="13"/>
  <c r="R15" i="13"/>
  <c r="Y15" i="13" s="1"/>
  <c r="P15" i="13"/>
  <c r="M15" i="13"/>
  <c r="N15" i="13" s="1"/>
  <c r="I15" i="13"/>
  <c r="J15" i="13" s="1"/>
  <c r="F15" i="13"/>
  <c r="X14" i="13"/>
  <c r="V14" i="13"/>
  <c r="T14" i="13"/>
  <c r="R14" i="13"/>
  <c r="Y14" i="13" s="1"/>
  <c r="P14" i="13"/>
  <c r="M14" i="13"/>
  <c r="N14" i="13" s="1"/>
  <c r="I14" i="13"/>
  <c r="J14" i="13" s="1"/>
  <c r="F14" i="13"/>
  <c r="X13" i="13"/>
  <c r="V13" i="13"/>
  <c r="T13" i="13"/>
  <c r="R13" i="13"/>
  <c r="Y13" i="13" s="1"/>
  <c r="P13" i="13"/>
  <c r="M13" i="13"/>
  <c r="N13" i="13" s="1"/>
  <c r="I13" i="13"/>
  <c r="J13" i="13" s="1"/>
  <c r="F13" i="13"/>
  <c r="X12" i="13"/>
  <c r="V12" i="13"/>
  <c r="T12" i="13"/>
  <c r="R12" i="13"/>
  <c r="P12" i="13"/>
  <c r="M12" i="13"/>
  <c r="I12" i="13"/>
  <c r="F12" i="13"/>
  <c r="X11" i="13"/>
  <c r="V11" i="13"/>
  <c r="T11" i="13"/>
  <c r="R11" i="13"/>
  <c r="Y11" i="13" s="1"/>
  <c r="P11" i="13"/>
  <c r="M11" i="13"/>
  <c r="N11" i="13" s="1"/>
  <c r="I11" i="13"/>
  <c r="J11" i="13" s="1"/>
  <c r="F11" i="13"/>
  <c r="X10" i="13"/>
  <c r="V10" i="13"/>
  <c r="T10" i="13"/>
  <c r="R10" i="13"/>
  <c r="Y10" i="13" s="1"/>
  <c r="P10" i="13"/>
  <c r="M10" i="13"/>
  <c r="N10" i="13" s="1"/>
  <c r="I10" i="13"/>
  <c r="J10" i="13" s="1"/>
  <c r="F10" i="13"/>
  <c r="X9" i="13"/>
  <c r="V9" i="13"/>
  <c r="T9" i="13"/>
  <c r="R9" i="13"/>
  <c r="Y9" i="13" s="1"/>
  <c r="P9" i="13"/>
  <c r="M9" i="13"/>
  <c r="N9" i="13" s="1"/>
  <c r="I9" i="13"/>
  <c r="J9" i="13" s="1"/>
  <c r="F9" i="13"/>
  <c r="X8" i="13"/>
  <c r="V8" i="13"/>
  <c r="T8" i="13"/>
  <c r="R8" i="13"/>
  <c r="Y8" i="13" s="1"/>
  <c r="P8" i="13"/>
  <c r="M8" i="13"/>
  <c r="N8" i="13" s="1"/>
  <c r="I8" i="13"/>
  <c r="J8" i="13" s="1"/>
  <c r="F8" i="13"/>
  <c r="X7" i="13"/>
  <c r="V7" i="13"/>
  <c r="T7" i="13"/>
  <c r="R7" i="13"/>
  <c r="Y7" i="13" s="1"/>
  <c r="P7" i="13"/>
  <c r="M7" i="13"/>
  <c r="N7" i="13" s="1"/>
  <c r="I7" i="13"/>
  <c r="J7" i="13" s="1"/>
  <c r="F7" i="13"/>
  <c r="J12" i="13" l="1"/>
  <c r="Y12" i="13" s="1"/>
  <c r="N12" i="13"/>
  <c r="A8" i="13" l="1"/>
  <c r="A14" i="13"/>
  <c r="A15" i="13"/>
  <c r="A11" i="13"/>
  <c r="A16" i="13"/>
  <c r="A9" i="13"/>
  <c r="A17" i="13"/>
  <c r="A7" i="13"/>
  <c r="A10" i="13"/>
  <c r="Z13" i="12" l="1"/>
  <c r="X13" i="12"/>
  <c r="V13" i="12"/>
  <c r="T13" i="12"/>
  <c r="R13" i="12"/>
  <c r="P13" i="12"/>
  <c r="M13" i="12"/>
  <c r="I13" i="12"/>
  <c r="F13" i="12"/>
  <c r="Z12" i="12"/>
  <c r="X12" i="12"/>
  <c r="V12" i="12"/>
  <c r="T12" i="12"/>
  <c r="R12" i="12"/>
  <c r="P12" i="12"/>
  <c r="M12" i="12"/>
  <c r="I12" i="12"/>
  <c r="F12" i="12"/>
  <c r="Z10" i="12"/>
  <c r="X10" i="12"/>
  <c r="V10" i="12"/>
  <c r="T10" i="12"/>
  <c r="R10" i="12"/>
  <c r="P10" i="12"/>
  <c r="M10" i="12"/>
  <c r="I10" i="12"/>
  <c r="F10" i="12"/>
  <c r="Z11" i="12"/>
  <c r="X11" i="12"/>
  <c r="V11" i="12"/>
  <c r="T11" i="12"/>
  <c r="R11" i="12"/>
  <c r="P11" i="12"/>
  <c r="M11" i="12"/>
  <c r="I11" i="12"/>
  <c r="F11" i="12"/>
  <c r="Z9" i="12"/>
  <c r="X9" i="12"/>
  <c r="V9" i="12"/>
  <c r="T9" i="12"/>
  <c r="R9" i="12"/>
  <c r="P9" i="12"/>
  <c r="M9" i="12"/>
  <c r="I9" i="12"/>
  <c r="F9" i="12"/>
  <c r="Z7" i="12"/>
  <c r="X7" i="12"/>
  <c r="V7" i="12"/>
  <c r="T7" i="12"/>
  <c r="R7" i="12"/>
  <c r="P7" i="12"/>
  <c r="I7" i="12"/>
  <c r="F7" i="12"/>
  <c r="Z8" i="12"/>
  <c r="X8" i="12"/>
  <c r="V8" i="12"/>
  <c r="T8" i="12"/>
  <c r="R8" i="12"/>
  <c r="P8" i="12"/>
  <c r="M8" i="12"/>
  <c r="N8" i="12" s="1"/>
  <c r="I8" i="12"/>
  <c r="J8" i="12" s="1"/>
  <c r="F8" i="12"/>
  <c r="J7" i="12" l="1"/>
  <c r="J9" i="12"/>
  <c r="J13" i="12"/>
  <c r="J11" i="12"/>
  <c r="J10" i="12"/>
  <c r="AA8" i="12"/>
  <c r="J12" i="12"/>
  <c r="N11" i="12"/>
  <c r="N10" i="12"/>
  <c r="N12" i="12"/>
  <c r="N7" i="12"/>
  <c r="N9" i="12"/>
  <c r="N13" i="12"/>
  <c r="AA11" i="12" l="1"/>
  <c r="AA12" i="12"/>
  <c r="AA13" i="12"/>
  <c r="AA9" i="12"/>
  <c r="AA10" i="12"/>
  <c r="AA7" i="12"/>
  <c r="T7" i="11"/>
  <c r="R7" i="11"/>
  <c r="P7" i="11"/>
  <c r="N7" i="11"/>
  <c r="L7" i="11"/>
  <c r="I7" i="11"/>
  <c r="J7" i="11" s="1"/>
  <c r="U7" i="11" s="1"/>
  <c r="A7" i="11" s="1"/>
  <c r="F7" i="11"/>
  <c r="R10" i="10" l="1"/>
  <c r="P10" i="10"/>
  <c r="N10" i="10"/>
  <c r="L10" i="10"/>
  <c r="I10" i="10"/>
  <c r="J10" i="10" s="1"/>
  <c r="U10" i="10" s="1"/>
  <c r="F10" i="10"/>
  <c r="T9" i="10"/>
  <c r="R9" i="10"/>
  <c r="P9" i="10"/>
  <c r="N9" i="10"/>
  <c r="L9" i="10"/>
  <c r="I9" i="10"/>
  <c r="J9" i="10" s="1"/>
  <c r="U9" i="10" s="1"/>
  <c r="A9" i="10" s="1"/>
  <c r="F9" i="10"/>
  <c r="T8" i="10"/>
  <c r="R8" i="10"/>
  <c r="P8" i="10"/>
  <c r="N8" i="10"/>
  <c r="L8" i="10"/>
  <c r="I8" i="10"/>
  <c r="J8" i="10" s="1"/>
  <c r="U8" i="10" s="1"/>
  <c r="F8" i="10"/>
  <c r="T7" i="10"/>
  <c r="R7" i="10"/>
  <c r="P7" i="10"/>
  <c r="N7" i="10"/>
  <c r="L7" i="10"/>
  <c r="I7" i="10"/>
  <c r="J7" i="10" s="1"/>
  <c r="U7" i="10" s="1"/>
  <c r="A7" i="10" s="1"/>
  <c r="F7" i="10"/>
  <c r="A8" i="10" l="1"/>
  <c r="T12" i="9"/>
  <c r="R12" i="9"/>
  <c r="P12" i="9"/>
  <c r="N12" i="9"/>
  <c r="L12" i="9"/>
  <c r="I12" i="9"/>
  <c r="J12" i="9" s="1"/>
  <c r="F12" i="9"/>
  <c r="R11" i="9"/>
  <c r="P11" i="9"/>
  <c r="N11" i="9"/>
  <c r="L11" i="9"/>
  <c r="I11" i="9"/>
  <c r="J11" i="9" s="1"/>
  <c r="U11" i="9" s="1"/>
  <c r="F11" i="9"/>
  <c r="T10" i="9"/>
  <c r="R10" i="9"/>
  <c r="P10" i="9"/>
  <c r="N10" i="9"/>
  <c r="L10" i="9"/>
  <c r="I10" i="9"/>
  <c r="F10" i="9"/>
  <c r="T9" i="9"/>
  <c r="R9" i="9"/>
  <c r="P9" i="9"/>
  <c r="N9" i="9"/>
  <c r="L9" i="9"/>
  <c r="I9" i="9"/>
  <c r="F9" i="9"/>
  <c r="T8" i="9"/>
  <c r="R8" i="9"/>
  <c r="P8" i="9"/>
  <c r="N8" i="9"/>
  <c r="L8" i="9"/>
  <c r="I8" i="9"/>
  <c r="J10" i="9" s="1"/>
  <c r="U10" i="9" s="1"/>
  <c r="F8" i="9"/>
  <c r="T7" i="9"/>
  <c r="R7" i="9"/>
  <c r="P7" i="9"/>
  <c r="N7" i="9"/>
  <c r="L7" i="9"/>
  <c r="I7" i="9"/>
  <c r="J7" i="9" s="1"/>
  <c r="U7" i="9" s="1"/>
  <c r="F7" i="9"/>
  <c r="J8" i="9" l="1"/>
  <c r="U8" i="9" s="1"/>
  <c r="A8" i="9" s="1"/>
  <c r="J9" i="9"/>
  <c r="U9" i="9" s="1"/>
  <c r="X15" i="8"/>
  <c r="T15" i="8"/>
  <c r="R15" i="8"/>
  <c r="P15" i="8"/>
  <c r="M15" i="8"/>
  <c r="I15" i="8"/>
  <c r="F15" i="8"/>
  <c r="X11" i="8"/>
  <c r="T11" i="8"/>
  <c r="R11" i="8"/>
  <c r="P11" i="8"/>
  <c r="M11" i="8"/>
  <c r="I11" i="8"/>
  <c r="F11" i="8"/>
  <c r="X14" i="8"/>
  <c r="T14" i="8"/>
  <c r="R14" i="8"/>
  <c r="P14" i="8"/>
  <c r="M14" i="8"/>
  <c r="I14" i="8"/>
  <c r="F14" i="8"/>
  <c r="X10" i="8"/>
  <c r="T10" i="8"/>
  <c r="R10" i="8"/>
  <c r="P10" i="8"/>
  <c r="M10" i="8"/>
  <c r="I10" i="8"/>
  <c r="F10" i="8"/>
  <c r="X12" i="8"/>
  <c r="T12" i="8"/>
  <c r="R12" i="8"/>
  <c r="P12" i="8"/>
  <c r="M12" i="8"/>
  <c r="I12" i="8"/>
  <c r="F12" i="8"/>
  <c r="X13" i="8"/>
  <c r="T13" i="8"/>
  <c r="R13" i="8"/>
  <c r="P13" i="8"/>
  <c r="M13" i="8"/>
  <c r="I13" i="8"/>
  <c r="F13" i="8"/>
  <c r="X8" i="8"/>
  <c r="T8" i="8"/>
  <c r="R8" i="8"/>
  <c r="P8" i="8"/>
  <c r="M8" i="8"/>
  <c r="I8" i="8"/>
  <c r="F8" i="8"/>
  <c r="X9" i="8"/>
  <c r="T9" i="8"/>
  <c r="R9" i="8"/>
  <c r="P9" i="8"/>
  <c r="M9" i="8"/>
  <c r="I9" i="8"/>
  <c r="F9" i="8"/>
  <c r="X7" i="8"/>
  <c r="T7" i="8"/>
  <c r="R7" i="8"/>
  <c r="P7" i="8"/>
  <c r="M7" i="8"/>
  <c r="N13" i="8" s="1"/>
  <c r="I7" i="8"/>
  <c r="J7" i="8" s="1"/>
  <c r="F7" i="8"/>
  <c r="J12" i="8" l="1"/>
  <c r="Y12" i="8" s="1"/>
  <c r="J15" i="8"/>
  <c r="Y15" i="8" s="1"/>
  <c r="N12" i="8"/>
  <c r="N15" i="8"/>
  <c r="J13" i="8"/>
  <c r="Y13" i="8" s="1"/>
  <c r="J14" i="8"/>
  <c r="N8" i="8"/>
  <c r="N14" i="8"/>
  <c r="Y14" i="8" s="1"/>
  <c r="A10" i="9"/>
  <c r="A7" i="9"/>
  <c r="A11" i="9"/>
  <c r="N10" i="8"/>
  <c r="J11" i="8"/>
  <c r="N7" i="8"/>
  <c r="Y7" i="8" s="1"/>
  <c r="J8" i="8"/>
  <c r="N11" i="8"/>
  <c r="N9" i="8"/>
  <c r="J9" i="8"/>
  <c r="Y9" i="8" s="1"/>
  <c r="J10" i="8"/>
  <c r="Y10" i="8" l="1"/>
  <c r="A10" i="8" s="1"/>
  <c r="Y11" i="8"/>
  <c r="Y8" i="8"/>
  <c r="T8" i="7"/>
  <c r="R8" i="7"/>
  <c r="P8" i="7"/>
  <c r="N8" i="7"/>
  <c r="L8" i="7"/>
  <c r="I8" i="7"/>
  <c r="J8" i="7" s="1"/>
  <c r="U8" i="7" s="1"/>
  <c r="A8" i="7" s="1"/>
  <c r="F8" i="7"/>
  <c r="T7" i="7"/>
  <c r="R7" i="7"/>
  <c r="P7" i="7"/>
  <c r="N7" i="7"/>
  <c r="L7" i="7"/>
  <c r="I7" i="7"/>
  <c r="J7" i="7" s="1"/>
  <c r="U7" i="7" s="1"/>
  <c r="A7" i="7" s="1"/>
  <c r="F7" i="7"/>
  <c r="T9" i="6"/>
  <c r="R9" i="6"/>
  <c r="P9" i="6"/>
  <c r="N9" i="6"/>
  <c r="L9" i="6"/>
  <c r="I9" i="6"/>
  <c r="J9" i="6" s="1"/>
  <c r="A9" i="6" s="1"/>
  <c r="F9" i="6"/>
  <c r="T8" i="6"/>
  <c r="R8" i="6"/>
  <c r="P8" i="6"/>
  <c r="N8" i="6"/>
  <c r="L8" i="6"/>
  <c r="I8" i="6"/>
  <c r="J8" i="6" s="1"/>
  <c r="A8" i="6" s="1"/>
  <c r="F8" i="6"/>
  <c r="T7" i="6"/>
  <c r="R7" i="6"/>
  <c r="P7" i="6"/>
  <c r="N7" i="6"/>
  <c r="L7" i="6"/>
  <c r="J7" i="6"/>
  <c r="A7" i="6" s="1"/>
  <c r="I7" i="6"/>
  <c r="F7" i="6"/>
  <c r="A8" i="8" l="1"/>
  <c r="A12" i="8"/>
  <c r="A14" i="8"/>
  <c r="A9" i="8"/>
  <c r="A7" i="8"/>
  <c r="A11" i="8"/>
  <c r="A15" i="8"/>
  <c r="X10" i="5"/>
  <c r="V10" i="5"/>
  <c r="T10" i="5"/>
  <c r="R10" i="5"/>
  <c r="Y10" i="5" s="1"/>
  <c r="P10" i="5"/>
  <c r="M10" i="5"/>
  <c r="N10" i="5" s="1"/>
  <c r="I10" i="5"/>
  <c r="J10" i="5" s="1"/>
  <c r="F10" i="5"/>
  <c r="X9" i="5"/>
  <c r="V9" i="5"/>
  <c r="T9" i="5"/>
  <c r="R9" i="5"/>
  <c r="Y9" i="5" s="1"/>
  <c r="P9" i="5"/>
  <c r="M9" i="5"/>
  <c r="N9" i="5" s="1"/>
  <c r="I9" i="5"/>
  <c r="J9" i="5" s="1"/>
  <c r="F9" i="5"/>
  <c r="X8" i="5"/>
  <c r="V8" i="5"/>
  <c r="T8" i="5"/>
  <c r="R8" i="5"/>
  <c r="Y8" i="5" s="1"/>
  <c r="P8" i="5"/>
  <c r="M8" i="5"/>
  <c r="N8" i="5" s="1"/>
  <c r="I8" i="5"/>
  <c r="J8" i="5" s="1"/>
  <c r="F8" i="5"/>
  <c r="X7" i="5"/>
  <c r="V7" i="5"/>
  <c r="T7" i="5"/>
  <c r="R7" i="5"/>
  <c r="Y7" i="5" s="1"/>
  <c r="A7" i="5" s="1"/>
  <c r="P7" i="5"/>
  <c r="M7" i="5"/>
  <c r="N7" i="5" s="1"/>
  <c r="I7" i="5"/>
  <c r="J7" i="5" s="1"/>
  <c r="F7" i="5"/>
  <c r="A8" i="5" l="1"/>
  <c r="A10" i="5"/>
  <c r="A9" i="5"/>
  <c r="T7" i="4" l="1"/>
  <c r="R7" i="4"/>
  <c r="P7" i="4"/>
  <c r="N7" i="4"/>
  <c r="L7" i="4"/>
  <c r="I7" i="4"/>
  <c r="J7" i="4" s="1"/>
  <c r="U7" i="4" s="1"/>
  <c r="A7" i="4" s="1"/>
  <c r="I7" i="2" l="1"/>
  <c r="J7" i="2" s="1"/>
  <c r="U7" i="2" s="1"/>
  <c r="A7" i="2" s="1"/>
  <c r="L7" i="2"/>
  <c r="N7" i="2"/>
  <c r="P7" i="2"/>
  <c r="R7" i="2"/>
  <c r="T7" i="2"/>
</calcChain>
</file>

<file path=xl/sharedStrings.xml><?xml version="1.0" encoding="utf-8"?>
<sst xmlns="http://schemas.openxmlformats.org/spreadsheetml/2006/main" count="2483" uniqueCount="433">
  <si>
    <t>Lytis:</t>
  </si>
  <si>
    <t>Amžius:</t>
  </si>
  <si>
    <t>Amžiaus grupės Nr.:</t>
  </si>
  <si>
    <t>Gimimo</t>
  </si>
  <si>
    <t>Miestas,</t>
  </si>
  <si>
    <t>Amžius</t>
  </si>
  <si>
    <t>Plaštakų jėga</t>
  </si>
  <si>
    <t>Vieta</t>
  </si>
  <si>
    <t>Vardas</t>
  </si>
  <si>
    <t>Pavardė</t>
  </si>
  <si>
    <t>data</t>
  </si>
  <si>
    <t>klubas</t>
  </si>
  <si>
    <t>d.</t>
  </si>
  <si>
    <t>k.</t>
  </si>
  <si>
    <t>cm</t>
  </si>
  <si>
    <t>Tšk.</t>
  </si>
  <si>
    <t>k./30s</t>
  </si>
  <si>
    <t>Lenkti-tiesti</t>
  </si>
  <si>
    <t>Stotis ir</t>
  </si>
  <si>
    <t>už nugaros</t>
  </si>
  <si>
    <t>rankas su sv.</t>
  </si>
  <si>
    <t>sėstis</t>
  </si>
  <si>
    <t>k./min</t>
  </si>
  <si>
    <t>vid.</t>
  </si>
  <si>
    <t>600 m</t>
  </si>
  <si>
    <t>bėgimas</t>
  </si>
  <si>
    <t>min:s</t>
  </si>
  <si>
    <t>Liemens</t>
  </si>
  <si>
    <t>lankstumas</t>
  </si>
  <si>
    <t>Susiekti rankomis</t>
  </si>
  <si>
    <t>EGREPA</t>
  </si>
  <si>
    <t>-</t>
  </si>
  <si>
    <t>LR PREZIDENTO TAURĖS FIZINĖS SVEIKATOS VERTINIMO FINALINIS KONKURSAS</t>
  </si>
  <si>
    <t>”EURO FIT–2018“</t>
  </si>
  <si>
    <t>2018 m. lapkričio 25 d., Kaunas</t>
  </si>
  <si>
    <t>Taškų</t>
  </si>
  <si>
    <t>suma</t>
  </si>
  <si>
    <t>90 ir vyr.</t>
  </si>
  <si>
    <t>Vyrai</t>
  </si>
  <si>
    <t>Nėra dalyvių</t>
  </si>
  <si>
    <t>Moterys</t>
  </si>
  <si>
    <t xml:space="preserve"> 12-13</t>
  </si>
  <si>
    <t>EUROFIT</t>
  </si>
  <si>
    <t>Liemens lenkimas</t>
  </si>
  <si>
    <t>Sėstis</t>
  </si>
  <si>
    <t>Teping</t>
  </si>
  <si>
    <t>Pusiausvyra</t>
  </si>
  <si>
    <t>Kybojimas</t>
  </si>
  <si>
    <t>1000 m</t>
  </si>
  <si>
    <t>vidurkis</t>
  </si>
  <si>
    <t>vidutinis</t>
  </si>
  <si>
    <t>ir gultis</t>
  </si>
  <si>
    <t>testas</t>
  </si>
  <si>
    <t>kg</t>
  </si>
  <si>
    <t>s</t>
  </si>
  <si>
    <t>min:s,0</t>
  </si>
  <si>
    <t>Karolis</t>
  </si>
  <si>
    <t>Januša</t>
  </si>
  <si>
    <t>Birštonas, Šilagėlė</t>
  </si>
  <si>
    <t>Tomas</t>
  </si>
  <si>
    <t>Linkevičius</t>
  </si>
  <si>
    <t>Panevėžio "Rambynas"</t>
  </si>
  <si>
    <t>Salvijus</t>
  </si>
  <si>
    <t>Strolė</t>
  </si>
  <si>
    <t xml:space="preserve">Arnas </t>
  </si>
  <si>
    <t>Strikulis</t>
  </si>
  <si>
    <t>85-89</t>
  </si>
  <si>
    <t>Vytautas</t>
  </si>
  <si>
    <t>Mockevičius</t>
  </si>
  <si>
    <t>Alytaus SK "Ryžtas"</t>
  </si>
  <si>
    <t>Viktoras</t>
  </si>
  <si>
    <t>Švambaris</t>
  </si>
  <si>
    <t>ŠIAULIAI</t>
  </si>
  <si>
    <t>Narbutas</t>
  </si>
  <si>
    <t>Janina</t>
  </si>
  <si>
    <t>Joniškienė</t>
  </si>
  <si>
    <t>Stasė</t>
  </si>
  <si>
    <t>Viningienė</t>
  </si>
  <si>
    <t>b.tšk.</t>
  </si>
  <si>
    <t xml:space="preserve">Gabrielė </t>
  </si>
  <si>
    <t>Balionytė</t>
  </si>
  <si>
    <t xml:space="preserve">Rugilė </t>
  </si>
  <si>
    <t>Laurinavičiūtė</t>
  </si>
  <si>
    <t>Naujoji Akmenė</t>
  </si>
  <si>
    <t>Mažeikaitė</t>
  </si>
  <si>
    <t>Smiltė</t>
  </si>
  <si>
    <t>Kalėdaitė</t>
  </si>
  <si>
    <t>ind. Alytaus SK "Ryžtas"</t>
  </si>
  <si>
    <t>Rugilė</t>
  </si>
  <si>
    <t>Lukoševičiūtė</t>
  </si>
  <si>
    <t>Laura</t>
  </si>
  <si>
    <t>Gataveckaitė</t>
  </si>
  <si>
    <t>Urtė</t>
  </si>
  <si>
    <t>Dilytė</t>
  </si>
  <si>
    <t>Esmantaitė</t>
  </si>
  <si>
    <t>Anykščių "Vaivorykštė"</t>
  </si>
  <si>
    <t xml:space="preserve">Gabija </t>
  </si>
  <si>
    <t>Rasymaitė</t>
  </si>
  <si>
    <t>ind.  Alytaus SK "Ryžtas"</t>
  </si>
  <si>
    <t>75-79</t>
  </si>
  <si>
    <t>Pranas Adolfas</t>
  </si>
  <si>
    <t>Lukauskas</t>
  </si>
  <si>
    <t>Eimutis</t>
  </si>
  <si>
    <t>Balčikonis</t>
  </si>
  <si>
    <t>Juozas</t>
  </si>
  <si>
    <t>Šimoliūnas</t>
  </si>
  <si>
    <t>Algimantas</t>
  </si>
  <si>
    <t>Kairys</t>
  </si>
  <si>
    <t>Jonas Vytautas</t>
  </si>
  <si>
    <t>Gluoksnis</t>
  </si>
  <si>
    <t>dnf</t>
  </si>
  <si>
    <t>Joraslavas Jonas</t>
  </si>
  <si>
    <t>Valančius</t>
  </si>
  <si>
    <t>dns</t>
  </si>
  <si>
    <t>80-84</t>
  </si>
  <si>
    <t>Kazys</t>
  </si>
  <si>
    <t>Lukošius</t>
  </si>
  <si>
    <t>Jonas</t>
  </si>
  <si>
    <t>Maršalka</t>
  </si>
  <si>
    <t>Bronislovas</t>
  </si>
  <si>
    <t>Gaižauskas</t>
  </si>
  <si>
    <t>Stanislovas A.</t>
  </si>
  <si>
    <t>Kavaliauskas</t>
  </si>
  <si>
    <t>DNF</t>
  </si>
  <si>
    <t>Alma</t>
  </si>
  <si>
    <t>Binkienė</t>
  </si>
  <si>
    <t>14-15</t>
  </si>
  <si>
    <t xml:space="preserve">Austėja </t>
  </si>
  <si>
    <t>Žemrietaitė</t>
  </si>
  <si>
    <t>Akvilė</t>
  </si>
  <si>
    <t>Baranauskaitė</t>
  </si>
  <si>
    <t xml:space="preserve">Dainora </t>
  </si>
  <si>
    <t>Šimkūnaitė</t>
  </si>
  <si>
    <t>Ivoškaitė</t>
  </si>
  <si>
    <t xml:space="preserve">Deimantė </t>
  </si>
  <si>
    <t>Gerikaitė</t>
  </si>
  <si>
    <t xml:space="preserve">Rūta </t>
  </si>
  <si>
    <t>Mockevičiūtė</t>
  </si>
  <si>
    <t>Jerusevičiūtė</t>
  </si>
  <si>
    <t>Adomas</t>
  </si>
  <si>
    <t>Jablonskas</t>
  </si>
  <si>
    <t xml:space="preserve">Lukas </t>
  </si>
  <si>
    <t>Normantas</t>
  </si>
  <si>
    <t>Justas</t>
  </si>
  <si>
    <t>Mažonas</t>
  </si>
  <si>
    <t>Nojus</t>
  </si>
  <si>
    <t>Šablisnkas</t>
  </si>
  <si>
    <t>Valius</t>
  </si>
  <si>
    <t>Mantas</t>
  </si>
  <si>
    <t>Šimaitis</t>
  </si>
  <si>
    <t>Lukas</t>
  </si>
  <si>
    <t>Ulkė</t>
  </si>
  <si>
    <t xml:space="preserve">Nikolas </t>
  </si>
  <si>
    <t>Dankūnas</t>
  </si>
  <si>
    <t>Aivaras</t>
  </si>
  <si>
    <t>Norbutas</t>
  </si>
  <si>
    <t>Rasiukevičius</t>
  </si>
  <si>
    <t>Adas</t>
  </si>
  <si>
    <t>Vaitkevičius</t>
  </si>
  <si>
    <t>70-74</t>
  </si>
  <si>
    <t>Tatjana</t>
  </si>
  <si>
    <t>Pošienė</t>
  </si>
  <si>
    <t>Kaunas, KJSK</t>
  </si>
  <si>
    <t>Marytė</t>
  </si>
  <si>
    <t>Minsevičienė</t>
  </si>
  <si>
    <t>Virginija</t>
  </si>
  <si>
    <t>Berankienė</t>
  </si>
  <si>
    <t>Valė</t>
  </si>
  <si>
    <t>Ežerskienė</t>
  </si>
  <si>
    <t>Birutė</t>
  </si>
  <si>
    <t>Karanauskaitė</t>
  </si>
  <si>
    <t>Šatkuvienė</t>
  </si>
  <si>
    <t>Joniškis, Čia&amp;Dabar</t>
  </si>
  <si>
    <t>18-19</t>
  </si>
  <si>
    <t>Klaudijus</t>
  </si>
  <si>
    <t>Dargis</t>
  </si>
  <si>
    <t xml:space="preserve">Saulius </t>
  </si>
  <si>
    <t>Sirvydas</t>
  </si>
  <si>
    <t>ind. Kaunas</t>
  </si>
  <si>
    <t>Benas</t>
  </si>
  <si>
    <t>Petkus</t>
  </si>
  <si>
    <t xml:space="preserve">Imantas  </t>
  </si>
  <si>
    <t>Dubosas</t>
  </si>
  <si>
    <t>ind. Elektrėnų sav., Baltamiškis</t>
  </si>
  <si>
    <t>Irmantas</t>
  </si>
  <si>
    <t>Ernastas</t>
  </si>
  <si>
    <t>Merkys</t>
  </si>
  <si>
    <t>Midvikas</t>
  </si>
  <si>
    <t>Elena</t>
  </si>
  <si>
    <t>Valkiūnaitė</t>
  </si>
  <si>
    <t>Erika</t>
  </si>
  <si>
    <t>Rimša</t>
  </si>
  <si>
    <t>Viktorija</t>
  </si>
  <si>
    <t>Žandaraitė</t>
  </si>
  <si>
    <t xml:space="preserve">Kotryna </t>
  </si>
  <si>
    <t>Vilūnaitė</t>
  </si>
  <si>
    <t>Justina</t>
  </si>
  <si>
    <t>Berdešienė</t>
  </si>
  <si>
    <t>Indrė</t>
  </si>
  <si>
    <t>Didžklapytė</t>
  </si>
  <si>
    <t>Deimantė</t>
  </si>
  <si>
    <t>Tamulytė</t>
  </si>
  <si>
    <t>Valiūtė</t>
  </si>
  <si>
    <t>Monika</t>
  </si>
  <si>
    <t>Marčiulaitienė</t>
  </si>
  <si>
    <t xml:space="preserve">Ugnė </t>
  </si>
  <si>
    <t>Štarolytė</t>
  </si>
  <si>
    <t>Aistė</t>
  </si>
  <si>
    <t>Repšaitė</t>
  </si>
  <si>
    <t>Marija</t>
  </si>
  <si>
    <t>Yatcenko</t>
  </si>
  <si>
    <t>Eglė</t>
  </si>
  <si>
    <t>Dumbliauskaitė</t>
  </si>
  <si>
    <t>Vilmantė</t>
  </si>
  <si>
    <t>Stašauskaitė</t>
  </si>
  <si>
    <t>Jonavos SK "Einius"</t>
  </si>
  <si>
    <t>Gerda</t>
  </si>
  <si>
    <t>Trybytė</t>
  </si>
  <si>
    <t>16-17</t>
  </si>
  <si>
    <t>Valdas</t>
  </si>
  <si>
    <t>Janonis</t>
  </si>
  <si>
    <t>Dovydas</t>
  </si>
  <si>
    <t>Arlauskas</t>
  </si>
  <si>
    <t>Joris</t>
  </si>
  <si>
    <t>Ribikauskas</t>
  </si>
  <si>
    <t xml:space="preserve">Modestas </t>
  </si>
  <si>
    <t>Brusokas</t>
  </si>
  <si>
    <t>Domeika</t>
  </si>
  <si>
    <t>Tadas</t>
  </si>
  <si>
    <t>Matijošius</t>
  </si>
  <si>
    <t>Laris</t>
  </si>
  <si>
    <t>Kaleinikovas</t>
  </si>
  <si>
    <t>Ragauskas</t>
  </si>
  <si>
    <t>Povilas</t>
  </si>
  <si>
    <t>Genceravičius</t>
  </si>
  <si>
    <t>Laurynas</t>
  </si>
  <si>
    <t>Matuzas</t>
  </si>
  <si>
    <t>Matas</t>
  </si>
  <si>
    <t>Mickus</t>
  </si>
  <si>
    <t>Uginčius</t>
  </si>
  <si>
    <t>Audrius</t>
  </si>
  <si>
    <t>Bartnikas</t>
  </si>
  <si>
    <t>Marius</t>
  </si>
  <si>
    <t>Griušelionis</t>
  </si>
  <si>
    <t>20-24</t>
  </si>
  <si>
    <t>Rimvydas</t>
  </si>
  <si>
    <t>Boskas</t>
  </si>
  <si>
    <t>Mindaugas</t>
  </si>
  <si>
    <t>Janulis</t>
  </si>
  <si>
    <t>Krivickas</t>
  </si>
  <si>
    <t>Šatas</t>
  </si>
  <si>
    <t>Gytis</t>
  </si>
  <si>
    <t>Kizevičius</t>
  </si>
  <si>
    <t>Tautvydas</t>
  </si>
  <si>
    <t>Morkūnas</t>
  </si>
  <si>
    <t>Edvardas</t>
  </si>
  <si>
    <t>Petkevičius</t>
  </si>
  <si>
    <t>Modestas</t>
  </si>
  <si>
    <t>Janišauskas</t>
  </si>
  <si>
    <t>Dumbliauskas</t>
  </si>
  <si>
    <t>Alytaus "Ryžtas</t>
  </si>
  <si>
    <t xml:space="preserve">Jokūbas </t>
  </si>
  <si>
    <t>Juzėnas</t>
  </si>
  <si>
    <t>25-29</t>
  </si>
  <si>
    <t>Izaura</t>
  </si>
  <si>
    <t>Jokūbauskaitė</t>
  </si>
  <si>
    <t>Miliauskaitė</t>
  </si>
  <si>
    <t>Raminta</t>
  </si>
  <si>
    <t>Motiejūnaitė</t>
  </si>
  <si>
    <t>Modesta</t>
  </si>
  <si>
    <t>Urbonaitė</t>
  </si>
  <si>
    <t>Labakojienė</t>
  </si>
  <si>
    <t>Milda</t>
  </si>
  <si>
    <t>Noreikaitė</t>
  </si>
  <si>
    <t>ind. Vilnius</t>
  </si>
  <si>
    <t>Mačiūtė</t>
  </si>
  <si>
    <t>Simonas</t>
  </si>
  <si>
    <t>Dailidė</t>
  </si>
  <si>
    <t>Vilnius "Varom"</t>
  </si>
  <si>
    <t>Konstantinas</t>
  </si>
  <si>
    <t>Lotiuk</t>
  </si>
  <si>
    <t>Klaipėda</t>
  </si>
  <si>
    <t>Aleksandras</t>
  </si>
  <si>
    <t>Ostapkovičius</t>
  </si>
  <si>
    <t>Neverauskas</t>
  </si>
  <si>
    <t>Marčiulaitis</t>
  </si>
  <si>
    <t>65-69</t>
  </si>
  <si>
    <t>Rima</t>
  </si>
  <si>
    <t>Blankienė</t>
  </si>
  <si>
    <t>Gintutė</t>
  </si>
  <si>
    <t>Juodytė</t>
  </si>
  <si>
    <t>Nijolė</t>
  </si>
  <si>
    <t>Juozaitienė</t>
  </si>
  <si>
    <t>60-64</t>
  </si>
  <si>
    <t>Ruškys</t>
  </si>
  <si>
    <t>Kęstutis</t>
  </si>
  <si>
    <t>Abromaitis</t>
  </si>
  <si>
    <t>Stasys</t>
  </si>
  <si>
    <t>Bureika</t>
  </si>
  <si>
    <t>Žemėtis</t>
  </si>
  <si>
    <t>Romualdas</t>
  </si>
  <si>
    <t>Bakanauskas</t>
  </si>
  <si>
    <t>Antanas</t>
  </si>
  <si>
    <t>Brazdžiūnas</t>
  </si>
  <si>
    <t xml:space="preserve">Teresė </t>
  </si>
  <si>
    <t>Pečiulienė</t>
  </si>
  <si>
    <t>Gita</t>
  </si>
  <si>
    <t>Urbienė</t>
  </si>
  <si>
    <t>Daiva</t>
  </si>
  <si>
    <t>Bičkienė</t>
  </si>
  <si>
    <t>Dalia</t>
  </si>
  <si>
    <t>Aleksiukienė</t>
  </si>
  <si>
    <t>Matulaitis</t>
  </si>
  <si>
    <t>Vaclovas</t>
  </si>
  <si>
    <t>Vaitiekūnaits</t>
  </si>
  <si>
    <t>Makūnas</t>
  </si>
  <si>
    <t>Vladimir</t>
  </si>
  <si>
    <t>Golikof</t>
  </si>
  <si>
    <t>Šeškevičius</t>
  </si>
  <si>
    <t>Vidmantas</t>
  </si>
  <si>
    <t>Januškevičius</t>
  </si>
  <si>
    <t>30-34</t>
  </si>
  <si>
    <t>Gintarė</t>
  </si>
  <si>
    <t>Eimantaitė</t>
  </si>
  <si>
    <t xml:space="preserve">Audronė </t>
  </si>
  <si>
    <t>Žalienė</t>
  </si>
  <si>
    <t>Juliana</t>
  </si>
  <si>
    <t>Romoslavskaja</t>
  </si>
  <si>
    <t>Olga</t>
  </si>
  <si>
    <t>Kliuska</t>
  </si>
  <si>
    <t>Čalkevičius</t>
  </si>
  <si>
    <t xml:space="preserve">Rytis </t>
  </si>
  <si>
    <t>Jakučionis</t>
  </si>
  <si>
    <t>Genys</t>
  </si>
  <si>
    <t xml:space="preserve">Mantas </t>
  </si>
  <si>
    <t>Mačius</t>
  </si>
  <si>
    <t>Simas</t>
  </si>
  <si>
    <t>Stasiukaitis</t>
  </si>
  <si>
    <t>Aurimas</t>
  </si>
  <si>
    <t>Šernas</t>
  </si>
  <si>
    <t>Eimantas</t>
  </si>
  <si>
    <t>Stoškus</t>
  </si>
  <si>
    <t>35-39</t>
  </si>
  <si>
    <t>Račkauskas</t>
  </si>
  <si>
    <t>Jusčius</t>
  </si>
  <si>
    <t>Algirdas</t>
  </si>
  <si>
    <t>Medeikis</t>
  </si>
  <si>
    <t>Diana</t>
  </si>
  <si>
    <t>Balužytė</t>
  </si>
  <si>
    <t>Jūratė</t>
  </si>
  <si>
    <t>Ažubalytė</t>
  </si>
  <si>
    <t xml:space="preserve">Kristina </t>
  </si>
  <si>
    <t>Normantienė</t>
  </si>
  <si>
    <t>Kristina</t>
  </si>
  <si>
    <t>Vaidelinskienė</t>
  </si>
  <si>
    <t>Kirtiklė</t>
  </si>
  <si>
    <t>Dapkuvienė</t>
  </si>
  <si>
    <t>Sliaužytė</t>
  </si>
  <si>
    <t>Edita</t>
  </si>
  <si>
    <t>Sidorovienė</t>
  </si>
  <si>
    <t>Rita</t>
  </si>
  <si>
    <t>Mažonaitė</t>
  </si>
  <si>
    <t>55-59</t>
  </si>
  <si>
    <t>Vaitkutė</t>
  </si>
  <si>
    <t>Aldona</t>
  </si>
  <si>
    <t>Žaliauskienė</t>
  </si>
  <si>
    <t>Larysa</t>
  </si>
  <si>
    <t>Mikhailovska</t>
  </si>
  <si>
    <t>Lina</t>
  </si>
  <si>
    <t>Rakauskaitė</t>
  </si>
  <si>
    <t xml:space="preserve"> Burlingienė </t>
  </si>
  <si>
    <t>Augenija</t>
  </si>
  <si>
    <t>Daugėlaitė</t>
  </si>
  <si>
    <t>Albertas</t>
  </si>
  <si>
    <t>Savinčius</t>
  </si>
  <si>
    <t>Arvydas</t>
  </si>
  <si>
    <t>Krikščiūnas</t>
  </si>
  <si>
    <t>Petras</t>
  </si>
  <si>
    <t>Grabys</t>
  </si>
  <si>
    <t>Rimantas</t>
  </si>
  <si>
    <t>Cicėnas</t>
  </si>
  <si>
    <t>Virginijus</t>
  </si>
  <si>
    <t>Lykpetris</t>
  </si>
  <si>
    <t>Artūras</t>
  </si>
  <si>
    <t>Samuolis</t>
  </si>
  <si>
    <t>Virgilijus</t>
  </si>
  <si>
    <t xml:space="preserve"> Dailidė</t>
  </si>
  <si>
    <t>40-44</t>
  </si>
  <si>
    <t>Galimovas</t>
  </si>
  <si>
    <t>Ruslanas</t>
  </si>
  <si>
    <t>Prokopenko</t>
  </si>
  <si>
    <t>Deivydas</t>
  </si>
  <si>
    <t>Palevičius</t>
  </si>
  <si>
    <t>ind. Panevėžio "Rambynas"</t>
  </si>
  <si>
    <t>Ramunė</t>
  </si>
  <si>
    <t>Pociuvienė</t>
  </si>
  <si>
    <t>Galimovienė</t>
  </si>
  <si>
    <t>Vita</t>
  </si>
  <si>
    <t>Jokubaitienė</t>
  </si>
  <si>
    <t>Audronė</t>
  </si>
  <si>
    <t>Vaškienė</t>
  </si>
  <si>
    <t>Buinauskienė</t>
  </si>
  <si>
    <t xml:space="preserve">Giedrė </t>
  </si>
  <si>
    <t xml:space="preserve"> Garjonienė</t>
  </si>
  <si>
    <t>Marina</t>
  </si>
  <si>
    <t>Kablienė</t>
  </si>
  <si>
    <t>50-54</t>
  </si>
  <si>
    <t>Damkus</t>
  </si>
  <si>
    <t>Gedminas</t>
  </si>
  <si>
    <t>Braslauskas</t>
  </si>
  <si>
    <t>Rokas</t>
  </si>
  <si>
    <t>Sigitas</t>
  </si>
  <si>
    <t>Černeckis</t>
  </si>
  <si>
    <t>Gintaras</t>
  </si>
  <si>
    <t>Pavilonis</t>
  </si>
  <si>
    <t>Muralis</t>
  </si>
  <si>
    <t>Zebrovskis</t>
  </si>
  <si>
    <t>Navickienė</t>
  </si>
  <si>
    <t>Valiulienė</t>
  </si>
  <si>
    <t>Rasa</t>
  </si>
  <si>
    <t>Kazimieraitienė</t>
  </si>
  <si>
    <t>Černeckienė</t>
  </si>
  <si>
    <t>Jolanta</t>
  </si>
  <si>
    <t>Rasiukevičienė</t>
  </si>
  <si>
    <t>Gražina</t>
  </si>
  <si>
    <t>Plungienė</t>
  </si>
  <si>
    <t>45-49</t>
  </si>
  <si>
    <t>Jankauskas</t>
  </si>
  <si>
    <t>Ričardas</t>
  </si>
  <si>
    <t>Gintautas</t>
  </si>
  <si>
    <t>Darius</t>
  </si>
  <si>
    <t>Minsevičius</t>
  </si>
  <si>
    <t>Ema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</si>
</sst>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0.0"/>
    <numFmt numFmtId="165" formatCode="yy"/>
    <numFmt numFmtId="166" formatCode="m:ss.0"/>
    <numFmt numFmtId="167" formatCode="yyyy\-mm\-dd;@"/>
  </numFmts>
  <fonts count="20" x14ac:knownFonts="1">
    <font>
      <sz val="10"/>
      <name val="Arial"/>
      <charset val="186"/>
    </font>
    <font>
      <sz val="10"/>
      <name val="Arial"/>
      <family val="2"/>
      <charset val="186"/>
    </font>
    <font>
      <sz val="7"/>
      <name val="Arial"/>
      <family val="2"/>
      <charset val="186"/>
    </font>
    <font>
      <b/>
      <sz val="18"/>
      <name val="Arial"/>
      <family val="2"/>
    </font>
    <font>
      <sz val="8"/>
      <name val="Arial"/>
      <family val="2"/>
    </font>
    <font>
      <sz val="13.5"/>
      <name val="Arial"/>
      <family val="2"/>
    </font>
    <font>
      <b/>
      <sz val="13"/>
      <name val="Arial"/>
      <family val="2"/>
    </font>
    <font>
      <b/>
      <sz val="20"/>
      <name val="Arial"/>
      <family val="2"/>
      <charset val="186"/>
    </font>
    <font>
      <sz val="20"/>
      <name val="Arial"/>
      <family val="2"/>
    </font>
    <font>
      <sz val="13"/>
      <name val="Arial"/>
      <family val="2"/>
    </font>
    <font>
      <b/>
      <sz val="13.5"/>
      <name val="Arial"/>
      <family val="2"/>
      <charset val="186"/>
    </font>
    <font>
      <i/>
      <sz val="10"/>
      <name val="Arial"/>
      <family val="2"/>
    </font>
    <font>
      <sz val="8"/>
      <name val="Arial"/>
      <family val="2"/>
      <charset val="186"/>
    </font>
    <font>
      <b/>
      <sz val="8"/>
      <name val="Arial"/>
      <family val="2"/>
      <charset val="186"/>
    </font>
    <font>
      <b/>
      <sz val="7"/>
      <name val="Arial"/>
      <family val="2"/>
      <charset val="186"/>
    </font>
    <font>
      <b/>
      <sz val="8"/>
      <name val="Arial"/>
      <family val="2"/>
    </font>
    <font>
      <b/>
      <sz val="14"/>
      <name val="Arial"/>
      <family val="2"/>
      <charset val="186"/>
    </font>
    <font>
      <sz val="14"/>
      <name val="Arial"/>
      <family val="2"/>
    </font>
    <font>
      <sz val="10"/>
      <name val="Arial"/>
      <family val="2"/>
    </font>
    <font>
      <sz val="15"/>
      <name val="Arial"/>
      <family val="2"/>
    </font>
  </fonts>
  <fills count="2">
    <fill>
      <patternFill patternType="none"/>
    </fill>
    <fill>
      <patternFill patternType="gray125"/>
    </fill>
  </fills>
  <borders count="4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214">
    <xf numFmtId="0" fontId="0" fillId="0" borderId="0" xfId="0"/>
    <xf numFmtId="0" fontId="1" fillId="0" borderId="0" xfId="0" applyFont="1" applyBorder="1"/>
    <xf numFmtId="0" fontId="2" fillId="0" borderId="0" xfId="0" applyFont="1" applyBorder="1" applyAlignment="1">
      <alignment horizontal="right"/>
    </xf>
    <xf numFmtId="0" fontId="3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center"/>
    </xf>
    <xf numFmtId="0" fontId="5" fillId="0" borderId="0" xfId="0" applyFont="1" applyAlignment="1">
      <alignment horizontal="right" vertical="center"/>
    </xf>
    <xf numFmtId="0" fontId="6" fillId="0" borderId="0" xfId="0" applyFont="1" applyAlignment="1">
      <alignment horizontal="right" vertical="center"/>
    </xf>
    <xf numFmtId="0" fontId="1" fillId="0" borderId="0" xfId="0" applyFont="1"/>
    <xf numFmtId="0" fontId="7" fillId="0" borderId="0" xfId="0" applyFont="1" applyBorder="1" applyAlignment="1">
      <alignment horizontal="left" vertical="center"/>
    </xf>
    <xf numFmtId="0" fontId="8" fillId="0" borderId="0" xfId="0" applyFont="1" applyBorder="1" applyAlignment="1">
      <alignment horizontal="center" vertical="center"/>
    </xf>
    <xf numFmtId="0" fontId="9" fillId="0" borderId="0" xfId="0" applyFont="1" applyAlignment="1">
      <alignment horizontal="right" vertical="top"/>
    </xf>
    <xf numFmtId="0" fontId="10" fillId="0" borderId="0" xfId="0" applyFont="1" applyAlignment="1">
      <alignment horizontal="left" vertical="center"/>
    </xf>
    <xf numFmtId="0" fontId="2" fillId="0" borderId="0" xfId="0" applyFont="1" applyAlignment="1">
      <alignment horizontal="right"/>
    </xf>
    <xf numFmtId="0" fontId="11" fillId="0" borderId="0" xfId="0" applyFont="1" applyAlignment="1">
      <alignment horizontal="right"/>
    </xf>
    <xf numFmtId="0" fontId="12" fillId="0" borderId="1" xfId="0" applyFont="1" applyBorder="1" applyAlignment="1">
      <alignment horizontal="center"/>
    </xf>
    <xf numFmtId="0" fontId="12" fillId="0" borderId="2" xfId="0" applyFont="1" applyBorder="1" applyAlignment="1">
      <alignment horizontal="center"/>
    </xf>
    <xf numFmtId="0" fontId="12" fillId="0" borderId="3" xfId="0" applyFont="1" applyBorder="1" applyAlignment="1">
      <alignment horizontal="center"/>
    </xf>
    <xf numFmtId="0" fontId="12" fillId="0" borderId="4" xfId="0" applyFont="1" applyBorder="1" applyAlignment="1">
      <alignment horizontal="center"/>
    </xf>
    <xf numFmtId="0" fontId="13" fillId="0" borderId="5" xfId="0" applyFont="1" applyBorder="1" applyAlignment="1">
      <alignment horizontal="center"/>
    </xf>
    <xf numFmtId="0" fontId="12" fillId="0" borderId="0" xfId="0" applyFont="1"/>
    <xf numFmtId="0" fontId="12" fillId="0" borderId="6" xfId="0" applyFont="1" applyBorder="1" applyAlignment="1">
      <alignment horizontal="center"/>
    </xf>
    <xf numFmtId="0" fontId="12" fillId="0" borderId="0" xfId="0" applyFont="1" applyBorder="1" applyAlignment="1">
      <alignment horizontal="right"/>
    </xf>
    <xf numFmtId="0" fontId="12" fillId="0" borderId="0" xfId="0" applyFont="1" applyBorder="1" applyAlignment="1">
      <alignment horizontal="left"/>
    </xf>
    <xf numFmtId="0" fontId="12" fillId="0" borderId="7" xfId="0" applyFont="1" applyBorder="1" applyAlignment="1">
      <alignment horizontal="center"/>
    </xf>
    <xf numFmtId="0" fontId="1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13" fillId="0" borderId="10" xfId="0" applyFont="1" applyBorder="1" applyAlignment="1">
      <alignment horizontal="center"/>
    </xf>
    <xf numFmtId="0" fontId="12" fillId="0" borderId="11" xfId="0" applyFont="1" applyBorder="1" applyAlignment="1">
      <alignment horizontal="center"/>
    </xf>
    <xf numFmtId="0" fontId="12" fillId="0" borderId="12" xfId="0" applyFont="1" applyBorder="1" applyAlignment="1">
      <alignment horizontal="center"/>
    </xf>
    <xf numFmtId="0" fontId="12" fillId="0" borderId="13" xfId="0" applyFont="1" applyBorder="1" applyAlignment="1">
      <alignment horizontal="center"/>
    </xf>
    <xf numFmtId="0" fontId="1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14" fillId="0" borderId="16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14" fillId="0" borderId="18" xfId="0" applyFont="1" applyBorder="1" applyAlignment="1">
      <alignment horizontal="center"/>
    </xf>
    <xf numFmtId="0" fontId="14" fillId="0" borderId="19" xfId="0" applyFont="1" applyBorder="1" applyAlignment="1">
      <alignment horizontal="center"/>
    </xf>
    <xf numFmtId="0" fontId="12" fillId="0" borderId="20" xfId="0" applyFont="1" applyBorder="1" applyAlignment="1">
      <alignment horizontal="center"/>
    </xf>
    <xf numFmtId="0" fontId="4" fillId="0" borderId="21" xfId="0" applyFont="1" applyBorder="1" applyAlignment="1">
      <alignment horizontal="right"/>
    </xf>
    <xf numFmtId="0" fontId="15" fillId="0" borderId="22" xfId="0" applyFont="1" applyBorder="1" applyAlignment="1">
      <alignment horizontal="left"/>
    </xf>
    <xf numFmtId="0" fontId="4" fillId="0" borderId="23" xfId="0" applyFont="1" applyBorder="1"/>
    <xf numFmtId="1" fontId="12" fillId="0" borderId="24" xfId="0" applyNumberFormat="1" applyFont="1" applyBorder="1" applyAlignment="1">
      <alignment horizontal="right"/>
    </xf>
    <xf numFmtId="0" fontId="13" fillId="0" borderId="9" xfId="0" applyFont="1" applyBorder="1" applyAlignment="1">
      <alignment horizontal="right"/>
    </xf>
    <xf numFmtId="0" fontId="13" fillId="0" borderId="25" xfId="0" applyFont="1" applyBorder="1" applyAlignment="1">
      <alignment horizontal="right"/>
    </xf>
    <xf numFmtId="1" fontId="12" fillId="0" borderId="20" xfId="0" applyNumberFormat="1" applyFont="1" applyBorder="1" applyAlignment="1">
      <alignment horizontal="right"/>
    </xf>
    <xf numFmtId="0" fontId="13" fillId="0" borderId="26" xfId="0" applyFont="1" applyBorder="1" applyAlignment="1">
      <alignment horizontal="center"/>
    </xf>
    <xf numFmtId="1" fontId="12" fillId="0" borderId="27" xfId="0" applyNumberFormat="1" applyFont="1" applyBorder="1" applyAlignment="1">
      <alignment horizontal="right"/>
    </xf>
    <xf numFmtId="0" fontId="12" fillId="0" borderId="0" xfId="0" applyFont="1" applyAlignment="1">
      <alignment horizontal="right"/>
    </xf>
    <xf numFmtId="164" fontId="2" fillId="0" borderId="15" xfId="0" applyNumberFormat="1" applyFont="1" applyBorder="1" applyAlignment="1">
      <alignment horizontal="center"/>
    </xf>
    <xf numFmtId="164" fontId="12" fillId="0" borderId="28" xfId="0" applyNumberFormat="1" applyFont="1" applyBorder="1" applyAlignment="1">
      <alignment horizontal="right"/>
    </xf>
    <xf numFmtId="49" fontId="12" fillId="0" borderId="0" xfId="0" applyNumberFormat="1" applyFont="1" applyAlignment="1">
      <alignment horizontal="left"/>
    </xf>
    <xf numFmtId="166" fontId="12" fillId="0" borderId="20" xfId="0" applyNumberFormat="1" applyFont="1" applyBorder="1" applyAlignment="1">
      <alignment horizontal="right"/>
    </xf>
    <xf numFmtId="0" fontId="2" fillId="0" borderId="15" xfId="0" applyFont="1" applyFill="1" applyBorder="1" applyAlignment="1">
      <alignment horizontal="center"/>
    </xf>
    <xf numFmtId="0" fontId="16" fillId="0" borderId="0" xfId="0" applyFont="1" applyAlignment="1">
      <alignment horizontal="right" vertical="top"/>
    </xf>
    <xf numFmtId="0" fontId="2" fillId="0" borderId="31" xfId="0" applyFont="1" applyBorder="1" applyAlignment="1">
      <alignment horizontal="center"/>
    </xf>
    <xf numFmtId="0" fontId="14" fillId="0" borderId="14" xfId="0" applyFont="1" applyBorder="1" applyAlignment="1">
      <alignment horizontal="center"/>
    </xf>
    <xf numFmtId="0" fontId="17" fillId="0" borderId="0" xfId="0" applyFont="1" applyBorder="1" applyAlignment="1">
      <alignment horizontal="left"/>
    </xf>
    <xf numFmtId="167" fontId="4" fillId="0" borderId="9" xfId="0" applyNumberFormat="1" applyFont="1" applyBorder="1" applyAlignment="1">
      <alignment horizontal="center"/>
    </xf>
    <xf numFmtId="0" fontId="2" fillId="0" borderId="30" xfId="0" applyFont="1" applyBorder="1" applyAlignment="1">
      <alignment horizontal="center"/>
    </xf>
    <xf numFmtId="165" fontId="13" fillId="0" borderId="30" xfId="0" applyNumberFormat="1" applyFont="1" applyBorder="1" applyAlignment="1">
      <alignment horizontal="center"/>
    </xf>
    <xf numFmtId="0" fontId="14" fillId="0" borderId="40" xfId="0" applyFont="1" applyBorder="1" applyAlignment="1">
      <alignment horizontal="center"/>
    </xf>
    <xf numFmtId="0" fontId="13" fillId="0" borderId="30" xfId="0" applyFont="1" applyBorder="1" applyAlignment="1">
      <alignment horizontal="right"/>
    </xf>
    <xf numFmtId="0" fontId="2" fillId="0" borderId="22" xfId="0" applyFont="1" applyBorder="1" applyAlignment="1">
      <alignment horizontal="center"/>
    </xf>
    <xf numFmtId="0" fontId="1" fillId="0" borderId="0" xfId="1" applyFont="1" applyBorder="1"/>
    <xf numFmtId="0" fontId="2" fillId="0" borderId="0" xfId="1" applyFont="1" applyBorder="1" applyAlignment="1">
      <alignment horizontal="right"/>
    </xf>
    <xf numFmtId="0" fontId="3" fillId="0" borderId="0" xfId="1" applyFont="1" applyBorder="1" applyAlignment="1">
      <alignment horizontal="left" vertical="center"/>
    </xf>
    <xf numFmtId="0" fontId="4" fillId="0" borderId="0" xfId="1" applyFont="1" applyBorder="1" applyAlignment="1">
      <alignment horizontal="center"/>
    </xf>
    <xf numFmtId="0" fontId="5" fillId="0" borderId="0" xfId="1" applyFont="1" applyAlignment="1">
      <alignment horizontal="right" vertical="center"/>
    </xf>
    <xf numFmtId="0" fontId="1" fillId="0" borderId="0" xfId="1" applyFont="1"/>
    <xf numFmtId="0" fontId="6" fillId="0" borderId="0" xfId="1" applyFont="1" applyAlignment="1">
      <alignment horizontal="right" vertical="center"/>
    </xf>
    <xf numFmtId="0" fontId="7" fillId="0" borderId="0" xfId="1" applyFont="1" applyBorder="1" applyAlignment="1">
      <alignment horizontal="left" vertical="center"/>
    </xf>
    <xf numFmtId="0" fontId="8" fillId="0" borderId="0" xfId="1" applyFont="1" applyBorder="1" applyAlignment="1">
      <alignment horizontal="center" vertical="center"/>
    </xf>
    <xf numFmtId="0" fontId="16" fillId="0" borderId="0" xfId="1" applyFont="1" applyAlignment="1">
      <alignment horizontal="right" vertical="top"/>
    </xf>
    <xf numFmtId="0" fontId="10" fillId="0" borderId="0" xfId="1" applyFont="1" applyAlignment="1">
      <alignment horizontal="left" vertical="center"/>
    </xf>
    <xf numFmtId="0" fontId="2" fillId="0" borderId="0" xfId="1" applyFont="1" applyAlignment="1">
      <alignment horizontal="right"/>
    </xf>
    <xf numFmtId="0" fontId="17" fillId="0" borderId="0" xfId="1" applyFont="1" applyBorder="1" applyAlignment="1">
      <alignment horizontal="left"/>
    </xf>
    <xf numFmtId="0" fontId="9" fillId="0" borderId="0" xfId="1" applyFont="1" applyAlignment="1">
      <alignment horizontal="right" vertical="top"/>
    </xf>
    <xf numFmtId="0" fontId="11" fillId="0" borderId="0" xfId="1" applyFont="1" applyAlignment="1">
      <alignment horizontal="right"/>
    </xf>
    <xf numFmtId="0" fontId="12" fillId="0" borderId="1" xfId="1" applyFont="1" applyBorder="1" applyAlignment="1">
      <alignment horizontal="center"/>
    </xf>
    <xf numFmtId="0" fontId="12" fillId="0" borderId="2" xfId="1" applyFont="1" applyBorder="1" applyAlignment="1">
      <alignment horizontal="center"/>
    </xf>
    <xf numFmtId="0" fontId="12" fillId="0" borderId="3" xfId="1" applyFont="1" applyBorder="1" applyAlignment="1">
      <alignment horizontal="center"/>
    </xf>
    <xf numFmtId="0" fontId="12" fillId="0" borderId="4" xfId="1" applyFont="1" applyBorder="1" applyAlignment="1">
      <alignment horizontal="center"/>
    </xf>
    <xf numFmtId="0" fontId="13" fillId="0" borderId="5" xfId="1" applyFont="1" applyBorder="1" applyAlignment="1">
      <alignment horizontal="center"/>
    </xf>
    <xf numFmtId="0" fontId="12" fillId="0" borderId="0" xfId="1" applyFont="1"/>
    <xf numFmtId="0" fontId="12" fillId="0" borderId="6" xfId="1" applyFont="1" applyBorder="1" applyAlignment="1">
      <alignment horizontal="center"/>
    </xf>
    <xf numFmtId="0" fontId="12" fillId="0" borderId="0" xfId="1" applyFont="1" applyBorder="1" applyAlignment="1">
      <alignment horizontal="right"/>
    </xf>
    <xf numFmtId="0" fontId="12" fillId="0" borderId="0" xfId="1" applyFont="1" applyBorder="1" applyAlignment="1">
      <alignment horizontal="left"/>
    </xf>
    <xf numFmtId="0" fontId="12" fillId="0" borderId="7" xfId="1" applyFont="1" applyBorder="1" applyAlignment="1">
      <alignment horizontal="center"/>
    </xf>
    <xf numFmtId="0" fontId="12" fillId="0" borderId="8" xfId="1" applyFont="1" applyBorder="1" applyAlignment="1">
      <alignment horizontal="center"/>
    </xf>
    <xf numFmtId="0" fontId="2" fillId="0" borderId="30" xfId="1" applyFont="1" applyBorder="1" applyAlignment="1">
      <alignment horizontal="center"/>
    </xf>
    <xf numFmtId="0" fontId="2" fillId="0" borderId="9" xfId="1" applyFont="1" applyBorder="1" applyAlignment="1">
      <alignment horizontal="center"/>
    </xf>
    <xf numFmtId="0" fontId="13" fillId="0" borderId="10" xfId="1" applyFont="1" applyBorder="1" applyAlignment="1">
      <alignment horizontal="center"/>
    </xf>
    <xf numFmtId="0" fontId="12" fillId="0" borderId="11" xfId="1" applyFont="1" applyBorder="1" applyAlignment="1">
      <alignment horizontal="center"/>
    </xf>
    <xf numFmtId="0" fontId="12" fillId="0" borderId="12" xfId="1" applyFont="1" applyBorder="1" applyAlignment="1">
      <alignment horizontal="center"/>
    </xf>
    <xf numFmtId="0" fontId="12" fillId="0" borderId="13" xfId="1" applyFont="1" applyBorder="1" applyAlignment="1">
      <alignment horizontal="center"/>
    </xf>
    <xf numFmtId="0" fontId="12" fillId="0" borderId="14" xfId="1" applyFont="1" applyBorder="1" applyAlignment="1">
      <alignment horizontal="center"/>
    </xf>
    <xf numFmtId="0" fontId="14" fillId="0" borderId="40" xfId="1" applyFont="1" applyBorder="1" applyAlignment="1">
      <alignment horizontal="center"/>
    </xf>
    <xf numFmtId="0" fontId="14" fillId="0" borderId="16" xfId="1" applyFont="1" applyBorder="1" applyAlignment="1">
      <alignment horizontal="center"/>
    </xf>
    <xf numFmtId="0" fontId="2" fillId="0" borderId="17" xfId="1" applyFont="1" applyBorder="1" applyAlignment="1">
      <alignment horizontal="center"/>
    </xf>
    <xf numFmtId="0" fontId="14" fillId="0" borderId="18" xfId="1" applyFont="1" applyBorder="1" applyAlignment="1">
      <alignment horizontal="center"/>
    </xf>
    <xf numFmtId="0" fontId="2" fillId="0" borderId="31" xfId="1" applyFont="1" applyBorder="1" applyAlignment="1">
      <alignment horizontal="center"/>
    </xf>
    <xf numFmtId="0" fontId="14" fillId="0" borderId="14" xfId="1" applyFont="1" applyBorder="1" applyAlignment="1">
      <alignment horizontal="center"/>
    </xf>
    <xf numFmtId="0" fontId="2" fillId="0" borderId="15" xfId="1" applyFont="1" applyBorder="1" applyAlignment="1">
      <alignment horizontal="center"/>
    </xf>
    <xf numFmtId="164" fontId="2" fillId="0" borderId="15" xfId="1" applyNumberFormat="1" applyFont="1" applyBorder="1" applyAlignment="1">
      <alignment horizontal="center"/>
    </xf>
    <xf numFmtId="0" fontId="2" fillId="0" borderId="15" xfId="1" applyFont="1" applyFill="1" applyBorder="1" applyAlignment="1">
      <alignment horizontal="center"/>
    </xf>
    <xf numFmtId="0" fontId="14" fillId="0" borderId="19" xfId="1" applyFont="1" applyBorder="1" applyAlignment="1">
      <alignment horizontal="center"/>
    </xf>
    <xf numFmtId="0" fontId="12" fillId="0" borderId="20" xfId="1" applyFont="1" applyBorder="1" applyAlignment="1">
      <alignment horizontal="center"/>
    </xf>
    <xf numFmtId="0" fontId="4" fillId="0" borderId="21" xfId="1" applyFont="1" applyBorder="1" applyAlignment="1">
      <alignment horizontal="right"/>
    </xf>
    <xf numFmtId="0" fontId="15" fillId="0" borderId="22" xfId="1" applyFont="1" applyBorder="1" applyAlignment="1">
      <alignment horizontal="left"/>
    </xf>
    <xf numFmtId="167" fontId="4" fillId="0" borderId="9" xfId="1" applyNumberFormat="1" applyFont="1" applyBorder="1" applyAlignment="1">
      <alignment horizontal="center"/>
    </xf>
    <xf numFmtId="0" fontId="4" fillId="0" borderId="23" xfId="1" applyFont="1" applyBorder="1"/>
    <xf numFmtId="165" fontId="13" fillId="0" borderId="30" xfId="1" applyNumberFormat="1" applyFont="1" applyBorder="1" applyAlignment="1">
      <alignment horizontal="center"/>
    </xf>
    <xf numFmtId="0" fontId="13" fillId="0" borderId="30" xfId="1" applyFont="1" applyBorder="1" applyAlignment="1">
      <alignment horizontal="right"/>
    </xf>
    <xf numFmtId="0" fontId="13" fillId="0" borderId="9" xfId="1" applyFont="1" applyBorder="1" applyAlignment="1">
      <alignment horizontal="right"/>
    </xf>
    <xf numFmtId="164" fontId="12" fillId="0" borderId="28" xfId="1" applyNumberFormat="1" applyFont="1" applyBorder="1" applyAlignment="1">
      <alignment horizontal="right"/>
    </xf>
    <xf numFmtId="0" fontId="13" fillId="0" borderId="25" xfId="1" applyFont="1" applyBorder="1" applyAlignment="1">
      <alignment horizontal="right"/>
    </xf>
    <xf numFmtId="1" fontId="12" fillId="0" borderId="24" xfId="1" applyNumberFormat="1" applyFont="1" applyBorder="1" applyAlignment="1">
      <alignment horizontal="right"/>
    </xf>
    <xf numFmtId="1" fontId="12" fillId="0" borderId="27" xfId="1" applyNumberFormat="1" applyFont="1" applyBorder="1" applyAlignment="1">
      <alignment horizontal="right"/>
    </xf>
    <xf numFmtId="1" fontId="12" fillId="0" borderId="20" xfId="1" applyNumberFormat="1" applyFont="1" applyBorder="1" applyAlignment="1">
      <alignment horizontal="right"/>
    </xf>
    <xf numFmtId="166" fontId="12" fillId="0" borderId="20" xfId="1" applyNumberFormat="1" applyFont="1" applyBorder="1" applyAlignment="1">
      <alignment horizontal="right"/>
    </xf>
    <xf numFmtId="0" fontId="13" fillId="0" borderId="26" xfId="1" applyFont="1" applyBorder="1" applyAlignment="1">
      <alignment horizontal="center"/>
    </xf>
    <xf numFmtId="49" fontId="12" fillId="0" borderId="0" xfId="1" applyNumberFormat="1" applyFont="1" applyAlignment="1">
      <alignment horizontal="left"/>
    </xf>
    <xf numFmtId="0" fontId="12" fillId="0" borderId="0" xfId="1" applyFont="1" applyAlignment="1">
      <alignment horizontal="right"/>
    </xf>
    <xf numFmtId="0" fontId="2" fillId="0" borderId="30" xfId="0" applyFont="1" applyBorder="1" applyAlignment="1">
      <alignment horizontal="center"/>
    </xf>
    <xf numFmtId="0" fontId="2" fillId="0" borderId="22" xfId="0" applyFont="1" applyBorder="1" applyAlignment="1">
      <alignment horizontal="center"/>
    </xf>
    <xf numFmtId="0" fontId="5" fillId="0" borderId="0" xfId="0" applyFont="1" applyFill="1" applyAlignment="1">
      <alignment horizontal="right" vertical="center"/>
    </xf>
    <xf numFmtId="0" fontId="18" fillId="0" borderId="0" xfId="0" applyFont="1"/>
    <xf numFmtId="49" fontId="19" fillId="0" borderId="0" xfId="0" applyNumberFormat="1" applyFont="1" applyBorder="1" applyAlignment="1">
      <alignment horizontal="center" vertical="center"/>
    </xf>
    <xf numFmtId="0" fontId="9" fillId="0" borderId="0" xfId="0" applyFont="1" applyFill="1" applyAlignment="1">
      <alignment horizontal="right" vertical="top"/>
    </xf>
    <xf numFmtId="0" fontId="2" fillId="0" borderId="22" xfId="0" applyFont="1" applyFill="1" applyBorder="1" applyAlignment="1">
      <alignment horizontal="center"/>
    </xf>
    <xf numFmtId="0" fontId="2" fillId="0" borderId="9" xfId="0" applyFont="1" applyFill="1" applyBorder="1" applyAlignment="1">
      <alignment horizontal="center"/>
    </xf>
    <xf numFmtId="0" fontId="2" fillId="0" borderId="41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41" xfId="0" applyFont="1" applyFill="1" applyBorder="1" applyAlignment="1">
      <alignment horizontal="center"/>
    </xf>
    <xf numFmtId="0" fontId="2" fillId="0" borderId="16" xfId="0" applyFont="1" applyFill="1" applyBorder="1" applyAlignment="1">
      <alignment horizontal="center"/>
    </xf>
    <xf numFmtId="0" fontId="2" fillId="0" borderId="17" xfId="0" applyFont="1" applyFill="1" applyBorder="1" applyAlignment="1">
      <alignment horizontal="center"/>
    </xf>
    <xf numFmtId="0" fontId="2" fillId="0" borderId="18" xfId="0" applyFont="1" applyFill="1" applyBorder="1" applyAlignment="1">
      <alignment horizontal="center"/>
    </xf>
    <xf numFmtId="0" fontId="2" fillId="0" borderId="42" xfId="0" applyFont="1" applyBorder="1" applyAlignment="1">
      <alignment horizontal="center"/>
    </xf>
    <xf numFmtId="0" fontId="4" fillId="0" borderId="23" xfId="0" applyFont="1" applyBorder="1" applyAlignment="1">
      <alignment horizontal="left"/>
    </xf>
    <xf numFmtId="165" fontId="13" fillId="0" borderId="20" xfId="0" applyNumberFormat="1" applyFont="1" applyBorder="1" applyAlignment="1">
      <alignment horizontal="center"/>
    </xf>
    <xf numFmtId="0" fontId="12" fillId="0" borderId="22" xfId="0" applyFont="1" applyBorder="1" applyAlignment="1">
      <alignment horizontal="center"/>
    </xf>
    <xf numFmtId="0" fontId="12" fillId="0" borderId="9" xfId="0" applyFont="1" applyBorder="1" applyAlignment="1">
      <alignment horizontal="center"/>
    </xf>
    <xf numFmtId="164" fontId="12" fillId="0" borderId="24" xfId="0" applyNumberFormat="1" applyFont="1" applyBorder="1" applyAlignment="1">
      <alignment horizontal="center"/>
    </xf>
    <xf numFmtId="0" fontId="13" fillId="0" borderId="25" xfId="0" applyFont="1" applyBorder="1" applyAlignment="1">
      <alignment horizontal="center"/>
    </xf>
    <xf numFmtId="0" fontId="12" fillId="0" borderId="22" xfId="0" applyFont="1" applyFill="1" applyBorder="1" applyAlignment="1">
      <alignment horizontal="center"/>
    </xf>
    <xf numFmtId="0" fontId="12" fillId="0" borderId="9" xfId="0" applyFont="1" applyFill="1" applyBorder="1" applyAlignment="1">
      <alignment horizontal="center"/>
    </xf>
    <xf numFmtId="0" fontId="13" fillId="0" borderId="25" xfId="0" applyFont="1" applyFill="1" applyBorder="1" applyAlignment="1">
      <alignment horizontal="center"/>
    </xf>
    <xf numFmtId="1" fontId="12" fillId="0" borderId="20" xfId="0" applyNumberFormat="1" applyFont="1" applyBorder="1" applyAlignment="1">
      <alignment horizontal="center"/>
    </xf>
    <xf numFmtId="164" fontId="12" fillId="0" borderId="20" xfId="0" applyNumberFormat="1" applyFont="1" applyBorder="1" applyAlignment="1">
      <alignment horizontal="center"/>
    </xf>
    <xf numFmtId="166" fontId="12" fillId="0" borderId="20" xfId="0" applyNumberFormat="1" applyFont="1" applyBorder="1" applyAlignment="1">
      <alignment horizontal="center"/>
    </xf>
    <xf numFmtId="0" fontId="12" fillId="0" borderId="0" xfId="0" applyFont="1" applyFill="1"/>
    <xf numFmtId="0" fontId="2" fillId="0" borderId="30" xfId="0" applyFont="1" applyBorder="1" applyAlignment="1">
      <alignment horizontal="center"/>
    </xf>
    <xf numFmtId="0" fontId="2" fillId="0" borderId="22" xfId="0" applyFont="1" applyBorder="1" applyAlignment="1">
      <alignment horizontal="center"/>
    </xf>
    <xf numFmtId="0" fontId="2" fillId="0" borderId="30" xfId="0" applyFont="1" applyBorder="1" applyAlignment="1">
      <alignment horizontal="center"/>
    </xf>
    <xf numFmtId="0" fontId="12" fillId="0" borderId="30" xfId="0" applyFont="1" applyBorder="1" applyAlignment="1">
      <alignment horizontal="center"/>
    </xf>
    <xf numFmtId="0" fontId="2" fillId="0" borderId="22" xfId="0" applyFont="1" applyBorder="1" applyAlignment="1">
      <alignment horizontal="center"/>
    </xf>
    <xf numFmtId="0" fontId="2" fillId="0" borderId="40" xfId="0" applyFont="1" applyBorder="1" applyAlignment="1">
      <alignment horizontal="center"/>
    </xf>
    <xf numFmtId="0" fontId="2" fillId="0" borderId="29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29" xfId="0" applyFont="1" applyFill="1" applyBorder="1" applyAlignment="1">
      <alignment horizontal="center"/>
    </xf>
    <xf numFmtId="0" fontId="2" fillId="0" borderId="32" xfId="0" applyFont="1" applyFill="1" applyBorder="1" applyAlignment="1">
      <alignment horizontal="center"/>
    </xf>
    <xf numFmtId="0" fontId="2" fillId="0" borderId="35" xfId="0" applyFont="1" applyBorder="1" applyAlignment="1">
      <alignment horizontal="center"/>
    </xf>
    <xf numFmtId="0" fontId="2" fillId="0" borderId="36" xfId="0" applyFont="1" applyBorder="1" applyAlignment="1">
      <alignment horizontal="center"/>
    </xf>
    <xf numFmtId="0" fontId="2" fillId="0" borderId="35" xfId="0" applyFont="1" applyFill="1" applyBorder="1" applyAlignment="1">
      <alignment horizontal="center"/>
    </xf>
    <xf numFmtId="0" fontId="2" fillId="0" borderId="36" xfId="0" applyFont="1" applyFill="1" applyBorder="1" applyAlignment="1">
      <alignment horizontal="center"/>
    </xf>
    <xf numFmtId="0" fontId="2" fillId="0" borderId="30" xfId="0" applyFont="1" applyBorder="1" applyAlignment="1">
      <alignment horizontal="center"/>
    </xf>
    <xf numFmtId="0" fontId="12" fillId="0" borderId="30" xfId="0" applyFont="1" applyBorder="1" applyAlignment="1">
      <alignment horizontal="center"/>
    </xf>
    <xf numFmtId="0" fontId="12" fillId="0" borderId="36" xfId="0" applyFont="1" applyBorder="1" applyAlignment="1">
      <alignment horizontal="center"/>
    </xf>
    <xf numFmtId="0" fontId="2" fillId="0" borderId="30" xfId="0" applyFont="1" applyFill="1" applyBorder="1" applyAlignment="1">
      <alignment horizontal="center"/>
    </xf>
    <xf numFmtId="0" fontId="12" fillId="0" borderId="5" xfId="0" applyFont="1" applyBorder="1" applyAlignment="1">
      <alignment horizontal="center" vertical="center" textRotation="90"/>
    </xf>
    <xf numFmtId="0" fontId="12" fillId="0" borderId="10" xfId="0" applyFont="1" applyBorder="1" applyAlignment="1">
      <alignment horizontal="center" vertical="center" textRotation="90"/>
    </xf>
    <xf numFmtId="0" fontId="12" fillId="0" borderId="19" xfId="0" applyFont="1" applyBorder="1" applyAlignment="1">
      <alignment horizontal="center" vertical="center" textRotation="90"/>
    </xf>
    <xf numFmtId="0" fontId="2" fillId="0" borderId="34" xfId="0" applyFont="1" applyBorder="1" applyAlignment="1">
      <alignment horizontal="center"/>
    </xf>
    <xf numFmtId="0" fontId="2" fillId="0" borderId="39" xfId="0" applyFont="1" applyBorder="1" applyAlignment="1">
      <alignment horizontal="center"/>
    </xf>
    <xf numFmtId="0" fontId="2" fillId="0" borderId="33" xfId="0" applyFont="1" applyFill="1" applyBorder="1" applyAlignment="1">
      <alignment horizontal="center"/>
    </xf>
    <xf numFmtId="0" fontId="2" fillId="0" borderId="34" xfId="0" applyFont="1" applyFill="1" applyBorder="1" applyAlignment="1">
      <alignment horizontal="center"/>
    </xf>
    <xf numFmtId="0" fontId="2" fillId="0" borderId="39" xfId="0" applyFont="1" applyFill="1" applyBorder="1" applyAlignment="1">
      <alignment horizontal="center"/>
    </xf>
    <xf numFmtId="0" fontId="2" fillId="0" borderId="29" xfId="0" applyFont="1" applyBorder="1" applyAlignment="1">
      <alignment horizontal="center"/>
    </xf>
    <xf numFmtId="0" fontId="2" fillId="0" borderId="32" xfId="0" applyFont="1" applyBorder="1" applyAlignment="1">
      <alignment horizontal="center"/>
    </xf>
    <xf numFmtId="0" fontId="12" fillId="0" borderId="29" xfId="0" applyFont="1" applyBorder="1" applyAlignment="1">
      <alignment horizontal="center"/>
    </xf>
    <xf numFmtId="0" fontId="12" fillId="0" borderId="32" xfId="0" applyFont="1" applyBorder="1" applyAlignment="1">
      <alignment horizontal="center"/>
    </xf>
    <xf numFmtId="0" fontId="12" fillId="0" borderId="29" xfId="0" applyFont="1" applyBorder="1" applyAlignment="1">
      <alignment horizontal="center" vertical="center" textRotation="90"/>
    </xf>
    <xf numFmtId="0" fontId="12" fillId="0" borderId="37" xfId="0" applyFont="1" applyBorder="1" applyAlignment="1">
      <alignment horizontal="center" vertical="center" textRotation="90"/>
    </xf>
    <xf numFmtId="0" fontId="12" fillId="0" borderId="38" xfId="0" applyFont="1" applyBorder="1" applyAlignment="1">
      <alignment horizontal="center" vertical="center" textRotation="90"/>
    </xf>
    <xf numFmtId="0" fontId="2" fillId="0" borderId="33" xfId="0" applyFont="1" applyBorder="1" applyAlignment="1">
      <alignment horizontal="center"/>
    </xf>
    <xf numFmtId="164" fontId="2" fillId="0" borderId="2" xfId="0" applyNumberFormat="1" applyFont="1" applyBorder="1" applyAlignment="1">
      <alignment horizontal="center"/>
    </xf>
    <xf numFmtId="164" fontId="2" fillId="0" borderId="32" xfId="0" applyNumberFormat="1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164" fontId="2" fillId="0" borderId="29" xfId="0" applyNumberFormat="1" applyFont="1" applyBorder="1" applyAlignment="1">
      <alignment horizontal="center"/>
    </xf>
    <xf numFmtId="164" fontId="2" fillId="0" borderId="22" xfId="0" applyNumberFormat="1" applyFont="1" applyBorder="1" applyAlignment="1">
      <alignment horizontal="center"/>
    </xf>
    <xf numFmtId="164" fontId="2" fillId="0" borderId="36" xfId="0" applyNumberFormat="1" applyFont="1" applyBorder="1" applyAlignment="1">
      <alignment horizontal="center"/>
    </xf>
    <xf numFmtId="0" fontId="2" fillId="0" borderId="22" xfId="0" applyFont="1" applyBorder="1" applyAlignment="1">
      <alignment horizontal="center"/>
    </xf>
    <xf numFmtId="164" fontId="2" fillId="0" borderId="30" xfId="0" applyNumberFormat="1" applyFont="1" applyBorder="1" applyAlignment="1">
      <alignment horizontal="center"/>
    </xf>
    <xf numFmtId="0" fontId="2" fillId="0" borderId="29" xfId="1" applyFont="1" applyBorder="1" applyAlignment="1">
      <alignment horizontal="center"/>
    </xf>
    <xf numFmtId="0" fontId="2" fillId="0" borderId="32" xfId="1" applyFont="1" applyBorder="1" applyAlignment="1">
      <alignment horizontal="center"/>
    </xf>
    <xf numFmtId="0" fontId="2" fillId="0" borderId="35" xfId="1" applyFont="1" applyBorder="1" applyAlignment="1">
      <alignment horizontal="center"/>
    </xf>
    <xf numFmtId="0" fontId="2" fillId="0" borderId="36" xfId="1" applyFont="1" applyBorder="1" applyAlignment="1">
      <alignment horizontal="center"/>
    </xf>
    <xf numFmtId="164" fontId="2" fillId="0" borderId="22" xfId="1" applyNumberFormat="1" applyFont="1" applyBorder="1" applyAlignment="1">
      <alignment horizontal="center"/>
    </xf>
    <xf numFmtId="164" fontId="2" fillId="0" borderId="36" xfId="1" applyNumberFormat="1" applyFont="1" applyBorder="1" applyAlignment="1">
      <alignment horizontal="center"/>
    </xf>
    <xf numFmtId="0" fontId="2" fillId="0" borderId="22" xfId="1" applyFont="1" applyBorder="1" applyAlignment="1">
      <alignment horizontal="center"/>
    </xf>
    <xf numFmtId="164" fontId="2" fillId="0" borderId="30" xfId="1" applyNumberFormat="1" applyFont="1" applyBorder="1" applyAlignment="1">
      <alignment horizontal="center"/>
    </xf>
    <xf numFmtId="0" fontId="2" fillId="0" borderId="30" xfId="1" applyFont="1" applyBorder="1" applyAlignment="1">
      <alignment horizontal="center"/>
    </xf>
    <xf numFmtId="0" fontId="12" fillId="0" borderId="29" xfId="1" applyFont="1" applyBorder="1" applyAlignment="1">
      <alignment horizontal="center" vertical="center" textRotation="90"/>
    </xf>
    <xf numFmtId="0" fontId="12" fillId="0" borderId="37" xfId="1" applyFont="1" applyBorder="1" applyAlignment="1">
      <alignment horizontal="center" vertical="center" textRotation="90"/>
    </xf>
    <xf numFmtId="0" fontId="12" fillId="0" borderId="38" xfId="1" applyFont="1" applyBorder="1" applyAlignment="1">
      <alignment horizontal="center" vertical="center" textRotation="90"/>
    </xf>
    <xf numFmtId="0" fontId="2" fillId="0" borderId="33" xfId="1" applyFont="1" applyBorder="1" applyAlignment="1">
      <alignment horizontal="center"/>
    </xf>
    <xf numFmtId="0" fontId="2" fillId="0" borderId="34" xfId="1" applyFont="1" applyBorder="1" applyAlignment="1">
      <alignment horizontal="center"/>
    </xf>
    <xf numFmtId="0" fontId="2" fillId="0" borderId="39" xfId="1" applyFont="1" applyBorder="1" applyAlignment="1">
      <alignment horizontal="center"/>
    </xf>
    <xf numFmtId="164" fontId="2" fillId="0" borderId="2" xfId="1" applyNumberFormat="1" applyFont="1" applyBorder="1" applyAlignment="1">
      <alignment horizontal="center"/>
    </xf>
    <xf numFmtId="164" fontId="2" fillId="0" borderId="32" xfId="1" applyNumberFormat="1" applyFont="1" applyBorder="1" applyAlignment="1">
      <alignment horizontal="center"/>
    </xf>
    <xf numFmtId="0" fontId="2" fillId="0" borderId="2" xfId="1" applyFont="1" applyBorder="1" applyAlignment="1">
      <alignment horizontal="center"/>
    </xf>
    <xf numFmtId="164" fontId="2" fillId="0" borderId="29" xfId="1" applyNumberFormat="1" applyFont="1" applyBorder="1" applyAlignment="1">
      <alignment horizontal="center"/>
    </xf>
  </cellXfs>
  <cellStyles count="2">
    <cellStyle name="Įprastas" xfId="0" builtinId="0"/>
    <cellStyle name="Įprastas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externalLink" Target="externalLinks/externalLink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externalLink" Target="externalLinks/externalLink2.xml"/><Relationship Id="rId45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144780</xdr:colOff>
      <xdr:row>0</xdr:row>
      <xdr:rowOff>243840</xdr:rowOff>
    </xdr:from>
    <xdr:to>
      <xdr:col>9</xdr:col>
      <xdr:colOff>137160</xdr:colOff>
      <xdr:row>2</xdr:row>
      <xdr:rowOff>205740</xdr:rowOff>
    </xdr:to>
    <xdr:pic>
      <xdr:nvPicPr>
        <xdr:cNvPr id="2" name="Picture 1" descr="Sveikuoliu_log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44340" y="243840"/>
          <a:ext cx="533400" cy="563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144780</xdr:colOff>
      <xdr:row>0</xdr:row>
      <xdr:rowOff>243840</xdr:rowOff>
    </xdr:from>
    <xdr:to>
      <xdr:col>9</xdr:col>
      <xdr:colOff>137160</xdr:colOff>
      <xdr:row>2</xdr:row>
      <xdr:rowOff>205740</xdr:rowOff>
    </xdr:to>
    <xdr:pic>
      <xdr:nvPicPr>
        <xdr:cNvPr id="2" name="Picture 1" descr="Sveikuoliu_log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44340" y="243840"/>
          <a:ext cx="533400" cy="563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144780</xdr:colOff>
      <xdr:row>0</xdr:row>
      <xdr:rowOff>243840</xdr:rowOff>
    </xdr:from>
    <xdr:to>
      <xdr:col>9</xdr:col>
      <xdr:colOff>137160</xdr:colOff>
      <xdr:row>2</xdr:row>
      <xdr:rowOff>205740</xdr:rowOff>
    </xdr:to>
    <xdr:pic>
      <xdr:nvPicPr>
        <xdr:cNvPr id="2" name="Picture 1" descr="Sveikuoliu_log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44340" y="243840"/>
          <a:ext cx="533400" cy="563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144780</xdr:colOff>
      <xdr:row>0</xdr:row>
      <xdr:rowOff>243840</xdr:rowOff>
    </xdr:from>
    <xdr:to>
      <xdr:col>9</xdr:col>
      <xdr:colOff>137160</xdr:colOff>
      <xdr:row>2</xdr:row>
      <xdr:rowOff>205740</xdr:rowOff>
    </xdr:to>
    <xdr:pic>
      <xdr:nvPicPr>
        <xdr:cNvPr id="2" name="Picture 1" descr="Sveikuoliu_log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44340" y="243840"/>
          <a:ext cx="533400" cy="563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144780</xdr:colOff>
      <xdr:row>0</xdr:row>
      <xdr:rowOff>243840</xdr:rowOff>
    </xdr:from>
    <xdr:to>
      <xdr:col>9</xdr:col>
      <xdr:colOff>137160</xdr:colOff>
      <xdr:row>2</xdr:row>
      <xdr:rowOff>205740</xdr:rowOff>
    </xdr:to>
    <xdr:pic>
      <xdr:nvPicPr>
        <xdr:cNvPr id="2" name="Picture 1" descr="Sveikuoliu_log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57700" y="243840"/>
          <a:ext cx="533400" cy="563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144780</xdr:colOff>
      <xdr:row>0</xdr:row>
      <xdr:rowOff>243840</xdr:rowOff>
    </xdr:from>
    <xdr:to>
      <xdr:col>9</xdr:col>
      <xdr:colOff>137160</xdr:colOff>
      <xdr:row>2</xdr:row>
      <xdr:rowOff>205740</xdr:rowOff>
    </xdr:to>
    <xdr:pic>
      <xdr:nvPicPr>
        <xdr:cNvPr id="2" name="Picture 1" descr="Sveikuoliu_log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44340" y="243840"/>
          <a:ext cx="533400" cy="563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144780</xdr:colOff>
      <xdr:row>0</xdr:row>
      <xdr:rowOff>243840</xdr:rowOff>
    </xdr:from>
    <xdr:to>
      <xdr:col>9</xdr:col>
      <xdr:colOff>137160</xdr:colOff>
      <xdr:row>2</xdr:row>
      <xdr:rowOff>205740</xdr:rowOff>
    </xdr:to>
    <xdr:pic>
      <xdr:nvPicPr>
        <xdr:cNvPr id="2" name="Picture 1" descr="Sveikuoliu_log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44340" y="243840"/>
          <a:ext cx="533400" cy="563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144780</xdr:colOff>
      <xdr:row>0</xdr:row>
      <xdr:rowOff>243840</xdr:rowOff>
    </xdr:from>
    <xdr:to>
      <xdr:col>9</xdr:col>
      <xdr:colOff>137160</xdr:colOff>
      <xdr:row>2</xdr:row>
      <xdr:rowOff>205740</xdr:rowOff>
    </xdr:to>
    <xdr:pic>
      <xdr:nvPicPr>
        <xdr:cNvPr id="2" name="Picture 1" descr="Sveikuoliu_log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44340" y="243840"/>
          <a:ext cx="533400" cy="563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144780</xdr:colOff>
      <xdr:row>0</xdr:row>
      <xdr:rowOff>243840</xdr:rowOff>
    </xdr:from>
    <xdr:to>
      <xdr:col>9</xdr:col>
      <xdr:colOff>137160</xdr:colOff>
      <xdr:row>2</xdr:row>
      <xdr:rowOff>205740</xdr:rowOff>
    </xdr:to>
    <xdr:pic>
      <xdr:nvPicPr>
        <xdr:cNvPr id="2" name="Picture 1" descr="Sveikuoliu_log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57700" y="243840"/>
          <a:ext cx="533400" cy="563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144780</xdr:colOff>
      <xdr:row>0</xdr:row>
      <xdr:rowOff>243840</xdr:rowOff>
    </xdr:from>
    <xdr:to>
      <xdr:col>9</xdr:col>
      <xdr:colOff>137160</xdr:colOff>
      <xdr:row>2</xdr:row>
      <xdr:rowOff>205740</xdr:rowOff>
    </xdr:to>
    <xdr:pic>
      <xdr:nvPicPr>
        <xdr:cNvPr id="2" name="Picture 1" descr="Sveikuoliu_log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06240" y="243840"/>
          <a:ext cx="533400" cy="563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144780</xdr:colOff>
      <xdr:row>0</xdr:row>
      <xdr:rowOff>243840</xdr:rowOff>
    </xdr:from>
    <xdr:to>
      <xdr:col>9</xdr:col>
      <xdr:colOff>137160</xdr:colOff>
      <xdr:row>2</xdr:row>
      <xdr:rowOff>205740</xdr:rowOff>
    </xdr:to>
    <xdr:pic>
      <xdr:nvPicPr>
        <xdr:cNvPr id="2" name="Picture 1" descr="Sveikuoliu_log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44340" y="243840"/>
          <a:ext cx="533400" cy="563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144780</xdr:colOff>
      <xdr:row>0</xdr:row>
      <xdr:rowOff>243840</xdr:rowOff>
    </xdr:from>
    <xdr:to>
      <xdr:col>9</xdr:col>
      <xdr:colOff>137160</xdr:colOff>
      <xdr:row>2</xdr:row>
      <xdr:rowOff>205740</xdr:rowOff>
    </xdr:to>
    <xdr:pic>
      <xdr:nvPicPr>
        <xdr:cNvPr id="2" name="Picture 1" descr="Sveikuoliu_log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12920" y="243840"/>
          <a:ext cx="533400" cy="563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144780</xdr:colOff>
      <xdr:row>0</xdr:row>
      <xdr:rowOff>243840</xdr:rowOff>
    </xdr:from>
    <xdr:to>
      <xdr:col>9</xdr:col>
      <xdr:colOff>137160</xdr:colOff>
      <xdr:row>2</xdr:row>
      <xdr:rowOff>205740</xdr:rowOff>
    </xdr:to>
    <xdr:pic>
      <xdr:nvPicPr>
        <xdr:cNvPr id="2" name="Picture 1" descr="Sveikuoliu_log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44340" y="243840"/>
          <a:ext cx="533400" cy="563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144780</xdr:colOff>
      <xdr:row>0</xdr:row>
      <xdr:rowOff>243840</xdr:rowOff>
    </xdr:from>
    <xdr:to>
      <xdr:col>9</xdr:col>
      <xdr:colOff>137160</xdr:colOff>
      <xdr:row>2</xdr:row>
      <xdr:rowOff>205740</xdr:rowOff>
    </xdr:to>
    <xdr:pic>
      <xdr:nvPicPr>
        <xdr:cNvPr id="2" name="Picture 1" descr="Sveikuoliu_log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44340" y="243840"/>
          <a:ext cx="533400" cy="563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144780</xdr:colOff>
      <xdr:row>0</xdr:row>
      <xdr:rowOff>243840</xdr:rowOff>
    </xdr:from>
    <xdr:to>
      <xdr:col>9</xdr:col>
      <xdr:colOff>137160</xdr:colOff>
      <xdr:row>2</xdr:row>
      <xdr:rowOff>205740</xdr:rowOff>
    </xdr:to>
    <xdr:pic>
      <xdr:nvPicPr>
        <xdr:cNvPr id="2" name="Picture 1" descr="Sveikuoliu_log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57700" y="243840"/>
          <a:ext cx="533400" cy="563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144780</xdr:colOff>
      <xdr:row>0</xdr:row>
      <xdr:rowOff>243840</xdr:rowOff>
    </xdr:from>
    <xdr:to>
      <xdr:col>9</xdr:col>
      <xdr:colOff>137160</xdr:colOff>
      <xdr:row>2</xdr:row>
      <xdr:rowOff>205740</xdr:rowOff>
    </xdr:to>
    <xdr:pic>
      <xdr:nvPicPr>
        <xdr:cNvPr id="2" name="Picture 1" descr="Sveikuoliu_log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57700" y="243840"/>
          <a:ext cx="533400" cy="563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144780</xdr:colOff>
      <xdr:row>0</xdr:row>
      <xdr:rowOff>243840</xdr:rowOff>
    </xdr:from>
    <xdr:to>
      <xdr:col>9</xdr:col>
      <xdr:colOff>137160</xdr:colOff>
      <xdr:row>2</xdr:row>
      <xdr:rowOff>205740</xdr:rowOff>
    </xdr:to>
    <xdr:pic>
      <xdr:nvPicPr>
        <xdr:cNvPr id="2" name="Picture 1" descr="Sveikuoliu_log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44340" y="243840"/>
          <a:ext cx="533400" cy="563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144780</xdr:colOff>
      <xdr:row>0</xdr:row>
      <xdr:rowOff>243840</xdr:rowOff>
    </xdr:from>
    <xdr:to>
      <xdr:col>9</xdr:col>
      <xdr:colOff>137160</xdr:colOff>
      <xdr:row>2</xdr:row>
      <xdr:rowOff>205740</xdr:rowOff>
    </xdr:to>
    <xdr:pic>
      <xdr:nvPicPr>
        <xdr:cNvPr id="2" name="Picture 1" descr="Sveikuoliu_log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57700" y="243840"/>
          <a:ext cx="533400" cy="563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144780</xdr:colOff>
      <xdr:row>0</xdr:row>
      <xdr:rowOff>243840</xdr:rowOff>
    </xdr:from>
    <xdr:to>
      <xdr:col>9</xdr:col>
      <xdr:colOff>137160</xdr:colOff>
      <xdr:row>2</xdr:row>
      <xdr:rowOff>205740</xdr:rowOff>
    </xdr:to>
    <xdr:pic>
      <xdr:nvPicPr>
        <xdr:cNvPr id="2" name="Picture 1" descr="Sveikuoliu_log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57700" y="243840"/>
          <a:ext cx="533400" cy="563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144780</xdr:colOff>
      <xdr:row>0</xdr:row>
      <xdr:rowOff>243840</xdr:rowOff>
    </xdr:from>
    <xdr:to>
      <xdr:col>9</xdr:col>
      <xdr:colOff>137160</xdr:colOff>
      <xdr:row>2</xdr:row>
      <xdr:rowOff>205740</xdr:rowOff>
    </xdr:to>
    <xdr:pic>
      <xdr:nvPicPr>
        <xdr:cNvPr id="2" name="Picture 1" descr="Sveikuoliu_log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44340" y="243840"/>
          <a:ext cx="533400" cy="563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144780</xdr:colOff>
      <xdr:row>0</xdr:row>
      <xdr:rowOff>243840</xdr:rowOff>
    </xdr:from>
    <xdr:to>
      <xdr:col>9</xdr:col>
      <xdr:colOff>137160</xdr:colOff>
      <xdr:row>2</xdr:row>
      <xdr:rowOff>205740</xdr:rowOff>
    </xdr:to>
    <xdr:pic>
      <xdr:nvPicPr>
        <xdr:cNvPr id="2" name="Picture 1" descr="Sveikuoliu_log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57700" y="243840"/>
          <a:ext cx="533400" cy="563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144780</xdr:colOff>
      <xdr:row>0</xdr:row>
      <xdr:rowOff>243840</xdr:rowOff>
    </xdr:from>
    <xdr:to>
      <xdr:col>9</xdr:col>
      <xdr:colOff>137160</xdr:colOff>
      <xdr:row>2</xdr:row>
      <xdr:rowOff>205740</xdr:rowOff>
    </xdr:to>
    <xdr:pic>
      <xdr:nvPicPr>
        <xdr:cNvPr id="2" name="Picture 1" descr="Sveikuoliu_log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57700" y="243840"/>
          <a:ext cx="533400" cy="563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144780</xdr:colOff>
      <xdr:row>0</xdr:row>
      <xdr:rowOff>243840</xdr:rowOff>
    </xdr:from>
    <xdr:to>
      <xdr:col>9</xdr:col>
      <xdr:colOff>137160</xdr:colOff>
      <xdr:row>2</xdr:row>
      <xdr:rowOff>205740</xdr:rowOff>
    </xdr:to>
    <xdr:pic>
      <xdr:nvPicPr>
        <xdr:cNvPr id="2" name="Picture 1" descr="Sveikuoliu_log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57700" y="243840"/>
          <a:ext cx="533400" cy="563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144780</xdr:colOff>
      <xdr:row>0</xdr:row>
      <xdr:rowOff>243840</xdr:rowOff>
    </xdr:from>
    <xdr:to>
      <xdr:col>9</xdr:col>
      <xdr:colOff>137160</xdr:colOff>
      <xdr:row>2</xdr:row>
      <xdr:rowOff>205740</xdr:rowOff>
    </xdr:to>
    <xdr:pic>
      <xdr:nvPicPr>
        <xdr:cNvPr id="2" name="Picture 1" descr="Sveikuoliu_log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57700" y="243840"/>
          <a:ext cx="533400" cy="563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144780</xdr:colOff>
      <xdr:row>0</xdr:row>
      <xdr:rowOff>243840</xdr:rowOff>
    </xdr:from>
    <xdr:to>
      <xdr:col>9</xdr:col>
      <xdr:colOff>137160</xdr:colOff>
      <xdr:row>2</xdr:row>
      <xdr:rowOff>205740</xdr:rowOff>
    </xdr:to>
    <xdr:pic>
      <xdr:nvPicPr>
        <xdr:cNvPr id="2" name="Picture 1" descr="Sveikuoliu_log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44340" y="243840"/>
          <a:ext cx="533400" cy="563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144780</xdr:colOff>
      <xdr:row>0</xdr:row>
      <xdr:rowOff>243840</xdr:rowOff>
    </xdr:from>
    <xdr:to>
      <xdr:col>9</xdr:col>
      <xdr:colOff>137160</xdr:colOff>
      <xdr:row>2</xdr:row>
      <xdr:rowOff>205740</xdr:rowOff>
    </xdr:to>
    <xdr:pic>
      <xdr:nvPicPr>
        <xdr:cNvPr id="2" name="Picture 1" descr="Sveikuoliu_log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57700" y="243840"/>
          <a:ext cx="533400" cy="563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144780</xdr:colOff>
      <xdr:row>0</xdr:row>
      <xdr:rowOff>243840</xdr:rowOff>
    </xdr:from>
    <xdr:to>
      <xdr:col>9</xdr:col>
      <xdr:colOff>137160</xdr:colOff>
      <xdr:row>2</xdr:row>
      <xdr:rowOff>205740</xdr:rowOff>
    </xdr:to>
    <xdr:pic>
      <xdr:nvPicPr>
        <xdr:cNvPr id="2" name="Picture 1" descr="Sveikuoliu_log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57700" y="243840"/>
          <a:ext cx="533400" cy="563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144780</xdr:colOff>
      <xdr:row>0</xdr:row>
      <xdr:rowOff>243840</xdr:rowOff>
    </xdr:from>
    <xdr:to>
      <xdr:col>9</xdr:col>
      <xdr:colOff>137160</xdr:colOff>
      <xdr:row>2</xdr:row>
      <xdr:rowOff>205740</xdr:rowOff>
    </xdr:to>
    <xdr:pic>
      <xdr:nvPicPr>
        <xdr:cNvPr id="2" name="Picture 1" descr="Sveikuoliu_log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44340" y="243840"/>
          <a:ext cx="533400" cy="563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7620</xdr:colOff>
      <xdr:row>1</xdr:row>
      <xdr:rowOff>7620</xdr:rowOff>
    </xdr:from>
    <xdr:to>
      <xdr:col>12</xdr:col>
      <xdr:colOff>7620</xdr:colOff>
      <xdr:row>2</xdr:row>
      <xdr:rowOff>251460</xdr:rowOff>
    </xdr:to>
    <xdr:pic>
      <xdr:nvPicPr>
        <xdr:cNvPr id="2" name="Picture 1" descr="Sveikuoliu_log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92980" y="297180"/>
          <a:ext cx="533400" cy="5562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7620</xdr:colOff>
      <xdr:row>1</xdr:row>
      <xdr:rowOff>7620</xdr:rowOff>
    </xdr:from>
    <xdr:to>
      <xdr:col>12</xdr:col>
      <xdr:colOff>7620</xdr:colOff>
      <xdr:row>2</xdr:row>
      <xdr:rowOff>251460</xdr:rowOff>
    </xdr:to>
    <xdr:pic>
      <xdr:nvPicPr>
        <xdr:cNvPr id="2" name="Picture 1" descr="Sveikuoliu_log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92980" y="297180"/>
          <a:ext cx="533400" cy="5562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7620</xdr:colOff>
      <xdr:row>1</xdr:row>
      <xdr:rowOff>7620</xdr:rowOff>
    </xdr:from>
    <xdr:to>
      <xdr:col>12</xdr:col>
      <xdr:colOff>7620</xdr:colOff>
      <xdr:row>2</xdr:row>
      <xdr:rowOff>251460</xdr:rowOff>
    </xdr:to>
    <xdr:pic>
      <xdr:nvPicPr>
        <xdr:cNvPr id="2" name="Picture 1" descr="Sveikuoliu_log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92980" y="297180"/>
          <a:ext cx="533400" cy="5562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7620</xdr:colOff>
      <xdr:row>1</xdr:row>
      <xdr:rowOff>7620</xdr:rowOff>
    </xdr:from>
    <xdr:to>
      <xdr:col>12</xdr:col>
      <xdr:colOff>7620</xdr:colOff>
      <xdr:row>2</xdr:row>
      <xdr:rowOff>251460</xdr:rowOff>
    </xdr:to>
    <xdr:pic>
      <xdr:nvPicPr>
        <xdr:cNvPr id="2" name="Picture 1" descr="Sveikuoliu_log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68240" y="297180"/>
          <a:ext cx="533400" cy="5562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3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7620</xdr:colOff>
      <xdr:row>1</xdr:row>
      <xdr:rowOff>7620</xdr:rowOff>
    </xdr:from>
    <xdr:to>
      <xdr:col>12</xdr:col>
      <xdr:colOff>7620</xdr:colOff>
      <xdr:row>2</xdr:row>
      <xdr:rowOff>251460</xdr:rowOff>
    </xdr:to>
    <xdr:pic>
      <xdr:nvPicPr>
        <xdr:cNvPr id="2" name="Picture 1" descr="Sveikuoliu_log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92980" y="297180"/>
          <a:ext cx="533400" cy="5562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4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7620</xdr:colOff>
      <xdr:row>1</xdr:row>
      <xdr:rowOff>7620</xdr:rowOff>
    </xdr:from>
    <xdr:to>
      <xdr:col>12</xdr:col>
      <xdr:colOff>7620</xdr:colOff>
      <xdr:row>2</xdr:row>
      <xdr:rowOff>251460</xdr:rowOff>
    </xdr:to>
    <xdr:pic>
      <xdr:nvPicPr>
        <xdr:cNvPr id="2" name="Picture 1" descr="Sveikuoliu_log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84420" y="297180"/>
          <a:ext cx="533400" cy="5562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5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7620</xdr:colOff>
      <xdr:row>1</xdr:row>
      <xdr:rowOff>7620</xdr:rowOff>
    </xdr:from>
    <xdr:to>
      <xdr:col>12</xdr:col>
      <xdr:colOff>7620</xdr:colOff>
      <xdr:row>2</xdr:row>
      <xdr:rowOff>251460</xdr:rowOff>
    </xdr:to>
    <xdr:pic>
      <xdr:nvPicPr>
        <xdr:cNvPr id="2" name="Picture 1" descr="Sveikuoliu_log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92980" y="297180"/>
          <a:ext cx="533400" cy="5562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6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7620</xdr:colOff>
      <xdr:row>1</xdr:row>
      <xdr:rowOff>7620</xdr:rowOff>
    </xdr:from>
    <xdr:to>
      <xdr:col>12</xdr:col>
      <xdr:colOff>7620</xdr:colOff>
      <xdr:row>2</xdr:row>
      <xdr:rowOff>251460</xdr:rowOff>
    </xdr:to>
    <xdr:pic>
      <xdr:nvPicPr>
        <xdr:cNvPr id="2" name="Picture 1" descr="Sveikuoliu_log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22520" y="297180"/>
          <a:ext cx="533400" cy="5562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7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7620</xdr:colOff>
      <xdr:row>1</xdr:row>
      <xdr:rowOff>7620</xdr:rowOff>
    </xdr:from>
    <xdr:to>
      <xdr:col>12</xdr:col>
      <xdr:colOff>7620</xdr:colOff>
      <xdr:row>2</xdr:row>
      <xdr:rowOff>251460</xdr:rowOff>
    </xdr:to>
    <xdr:pic>
      <xdr:nvPicPr>
        <xdr:cNvPr id="2" name="Picture 1" descr="Sveikuoliu_log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92980" y="297180"/>
          <a:ext cx="533400" cy="5562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8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7620</xdr:colOff>
      <xdr:row>1</xdr:row>
      <xdr:rowOff>7620</xdr:rowOff>
    </xdr:from>
    <xdr:to>
      <xdr:col>12</xdr:col>
      <xdr:colOff>7620</xdr:colOff>
      <xdr:row>2</xdr:row>
      <xdr:rowOff>251460</xdr:rowOff>
    </xdr:to>
    <xdr:pic>
      <xdr:nvPicPr>
        <xdr:cNvPr id="2101" name="Picture 1" descr="Sveikuoliu_log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92980" y="297180"/>
          <a:ext cx="533400" cy="5562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M%202%20(16-17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M%209%20(45-49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V%2014%20(70-74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tarto"/>
      <sheetName val="M 2 (16-17)"/>
    </sheetNames>
    <sheetDataSet>
      <sheetData sheetId="0">
        <row r="1">
          <cell r="C1" t="str">
            <v>Moterys</v>
          </cell>
        </row>
        <row r="2">
          <cell r="C2" t="str">
            <v>16-17</v>
          </cell>
        </row>
        <row r="3">
          <cell r="C3">
            <v>2</v>
          </cell>
        </row>
        <row r="7">
          <cell r="B7" t="str">
            <v>Anelė</v>
          </cell>
          <cell r="C7" t="str">
            <v>Kavaliauskaitė</v>
          </cell>
          <cell r="D7">
            <v>36953</v>
          </cell>
          <cell r="F7" t="str">
            <v>Anykščių "Vaivorykštė"</v>
          </cell>
        </row>
        <row r="8">
          <cell r="B8" t="str">
            <v>Austėja Rita</v>
          </cell>
          <cell r="C8" t="str">
            <v>Žiūkaitė</v>
          </cell>
          <cell r="D8">
            <v>37242</v>
          </cell>
          <cell r="F8" t="str">
            <v>Anykščių "Vaivorykštė"</v>
          </cell>
        </row>
        <row r="9">
          <cell r="B9" t="str">
            <v xml:space="preserve">Gabija </v>
          </cell>
          <cell r="C9" t="str">
            <v>Naujokaitė</v>
          </cell>
          <cell r="D9">
            <v>37139</v>
          </cell>
          <cell r="F9" t="str">
            <v>ŠIAULIAI</v>
          </cell>
        </row>
        <row r="10">
          <cell r="B10" t="str">
            <v>Gintarė</v>
          </cell>
          <cell r="C10" t="str">
            <v>Janušaitė</v>
          </cell>
          <cell r="D10">
            <v>37375</v>
          </cell>
          <cell r="F10" t="str">
            <v>Birštonas, Šilagėlė</v>
          </cell>
        </row>
        <row r="11">
          <cell r="B11" t="str">
            <v>Guoda</v>
          </cell>
          <cell r="C11" t="str">
            <v>Jasevičiūtė</v>
          </cell>
          <cell r="D11">
            <v>37410</v>
          </cell>
          <cell r="F11" t="str">
            <v>ind. Šilalė</v>
          </cell>
        </row>
        <row r="12">
          <cell r="B12" t="str">
            <v>Natalija</v>
          </cell>
          <cell r="C12" t="str">
            <v>Ambrazaitė</v>
          </cell>
          <cell r="D12">
            <v>37005</v>
          </cell>
          <cell r="F12" t="str">
            <v>ŠIAULIAI</v>
          </cell>
        </row>
        <row r="13">
          <cell r="B13" t="str">
            <v>Ūla</v>
          </cell>
          <cell r="C13" t="str">
            <v>Poškutė</v>
          </cell>
          <cell r="D13">
            <v>37048</v>
          </cell>
          <cell r="F13" t="str">
            <v>ŠIAULIAI</v>
          </cell>
        </row>
        <row r="14">
          <cell r="B14" t="str">
            <v>Vidmantė</v>
          </cell>
          <cell r="C14" t="str">
            <v>Kavaliauskaitė</v>
          </cell>
          <cell r="D14">
            <v>37371</v>
          </cell>
          <cell r="F14" t="str">
            <v>Anykščių "Vaivorykštė"</v>
          </cell>
        </row>
      </sheetData>
      <sheetData sheetId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tarto"/>
      <sheetName val="M 9 (45-49)"/>
    </sheetNames>
    <sheetDataSet>
      <sheetData sheetId="0">
        <row r="1">
          <cell r="C1" t="str">
            <v>Moterys</v>
          </cell>
        </row>
        <row r="2">
          <cell r="C2" t="str">
            <v>45-49</v>
          </cell>
        </row>
        <row r="3">
          <cell r="C3">
            <v>9</v>
          </cell>
        </row>
        <row r="7">
          <cell r="B7" t="str">
            <v>Jolanta</v>
          </cell>
          <cell r="C7" t="str">
            <v>Tartenienė</v>
          </cell>
          <cell r="D7">
            <v>26614</v>
          </cell>
          <cell r="F7" t="str">
            <v>Alytaus SK "Ryžtas"</v>
          </cell>
        </row>
        <row r="8">
          <cell r="B8" t="str">
            <v>Džiuginta</v>
          </cell>
          <cell r="C8" t="str">
            <v>Rasiukevičienė</v>
          </cell>
          <cell r="D8">
            <v>26205</v>
          </cell>
          <cell r="F8" t="str">
            <v>Alytaus SK "Ryžtas"</v>
          </cell>
        </row>
        <row r="9">
          <cell r="B9" t="str">
            <v>Jolanta</v>
          </cell>
          <cell r="C9" t="str">
            <v>Daškevičienė</v>
          </cell>
          <cell r="D9">
            <v>26111</v>
          </cell>
          <cell r="F9" t="str">
            <v>ind. Kaunas</v>
          </cell>
        </row>
        <row r="10">
          <cell r="B10" t="str">
            <v>Raimonda</v>
          </cell>
          <cell r="C10" t="str">
            <v>Bagdonaitė</v>
          </cell>
          <cell r="D10">
            <v>25952</v>
          </cell>
          <cell r="F10" t="str">
            <v>Panevėžio "Rambynas"</v>
          </cell>
        </row>
        <row r="11">
          <cell r="B11" t="str">
            <v>Virginija</v>
          </cell>
          <cell r="C11" t="str">
            <v>Savinčė</v>
          </cell>
          <cell r="D11">
            <v>25614</v>
          </cell>
          <cell r="F11" t="str">
            <v>Panevėžio "Rambynas"</v>
          </cell>
        </row>
        <row r="12">
          <cell r="B12" t="str">
            <v>Aušra</v>
          </cell>
          <cell r="C12" t="str">
            <v>Grabauskienė</v>
          </cell>
          <cell r="D12">
            <v>25507</v>
          </cell>
          <cell r="F12" t="str">
            <v>ŠIAULIAI</v>
          </cell>
        </row>
        <row r="13">
          <cell r="B13" t="str">
            <v>Algimanta</v>
          </cell>
          <cell r="C13" t="str">
            <v>Gedminienė</v>
          </cell>
          <cell r="D13">
            <v>25397</v>
          </cell>
          <cell r="F13" t="str">
            <v>Birštonas, Šilagėlė</v>
          </cell>
        </row>
        <row r="14">
          <cell r="B14" t="str">
            <v>Jolanta</v>
          </cell>
          <cell r="C14" t="str">
            <v xml:space="preserve"> Daškevičienė</v>
          </cell>
          <cell r="D14">
            <v>26111</v>
          </cell>
          <cell r="F14" t="str">
            <v>ind. Kaunas</v>
          </cell>
        </row>
        <row r="15">
          <cell r="B15" t="str">
            <v>Nijolė</v>
          </cell>
          <cell r="C15" t="str">
            <v>Juškienė</v>
          </cell>
          <cell r="D15">
            <v>25666</v>
          </cell>
          <cell r="F15" t="str">
            <v>ŠIAULIAI</v>
          </cell>
        </row>
      </sheetData>
      <sheetData sheetId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tarto"/>
      <sheetName val="V 14 (70-74)"/>
    </sheetNames>
    <sheetDataSet>
      <sheetData sheetId="0">
        <row r="1">
          <cell r="C1" t="str">
            <v>Vyrai</v>
          </cell>
        </row>
        <row r="2">
          <cell r="C2" t="str">
            <v>70-74</v>
          </cell>
        </row>
        <row r="3">
          <cell r="C3">
            <v>14</v>
          </cell>
        </row>
        <row r="7">
          <cell r="B7" t="str">
            <v>Tautvydas</v>
          </cell>
          <cell r="C7" t="str">
            <v>Galinis</v>
          </cell>
          <cell r="D7">
            <v>17825</v>
          </cell>
          <cell r="F7" t="str">
            <v>Birštonas, Šilagėlė</v>
          </cell>
        </row>
        <row r="8">
          <cell r="B8" t="str">
            <v>Julius</v>
          </cell>
          <cell r="C8" t="str">
            <v>Pranys</v>
          </cell>
          <cell r="D8">
            <v>17186</v>
          </cell>
          <cell r="F8" t="str">
            <v>ŠIAULIAI</v>
          </cell>
        </row>
        <row r="9">
          <cell r="B9" t="str">
            <v>Stanislovas</v>
          </cell>
          <cell r="C9" t="str">
            <v>Žitkevičius</v>
          </cell>
          <cell r="D9">
            <v>17710</v>
          </cell>
          <cell r="F9" t="str">
            <v>Panevėžio "Rambynas"</v>
          </cell>
        </row>
        <row r="10">
          <cell r="B10" t="str">
            <v>Kazimieras</v>
          </cell>
          <cell r="C10" t="str">
            <v>Pocevičius</v>
          </cell>
          <cell r="D10">
            <v>17474</v>
          </cell>
          <cell r="F10" t="str">
            <v>ŠIAULIAI</v>
          </cell>
        </row>
        <row r="11">
          <cell r="B11" t="str">
            <v>Virginijus</v>
          </cell>
          <cell r="C11" t="str">
            <v>Gurinas</v>
          </cell>
          <cell r="D11">
            <v>16932</v>
          </cell>
          <cell r="F11" t="str">
            <v>Naujoji Akmenė</v>
          </cell>
        </row>
        <row r="12">
          <cell r="B12" t="str">
            <v>Romas</v>
          </cell>
          <cell r="C12" t="str">
            <v>Jasinskas</v>
          </cell>
          <cell r="D12">
            <v>16168</v>
          </cell>
          <cell r="F12" t="str">
            <v>Panevėžio "Rambynas"</v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name="Office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8.xml"/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9.xml"/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0.xml"/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1.xml"/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2.xml"/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3.xml"/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4.xml"/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5.xml"/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6.xml"/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7.xml"/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8.xml"/><Relationship Id="rId1" Type="http://schemas.openxmlformats.org/officeDocument/2006/relationships/printerSettings" Target="../printerSettings/printerSettings3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A15"/>
  <sheetViews>
    <sheetView tabSelected="1" zoomScale="120" zoomScaleNormal="120" workbookViewId="0"/>
  </sheetViews>
  <sheetFormatPr defaultColWidth="9.109375" defaultRowHeight="10.199999999999999" x14ac:dyDescent="0.2"/>
  <cols>
    <col min="1" max="1" width="4" style="19" customWidth="1"/>
    <col min="2" max="2" width="9" style="19" customWidth="1"/>
    <col min="3" max="3" width="13.6640625" style="19" customWidth="1"/>
    <col min="4" max="4" width="9.44140625" style="19" customWidth="1"/>
    <col min="5" max="5" width="20.77734375" style="19" customWidth="1"/>
    <col min="6" max="6" width="2.6640625" style="19" customWidth="1"/>
    <col min="7" max="8" width="3.33203125" style="19" customWidth="1"/>
    <col min="9" max="9" width="4.5546875" style="19" customWidth="1"/>
    <col min="10" max="10" width="3.6640625" style="19" customWidth="1"/>
    <col min="11" max="12" width="3.33203125" style="150" customWidth="1"/>
    <col min="13" max="13" width="4.33203125" style="150" customWidth="1"/>
    <col min="14" max="14" width="3.6640625" style="150" customWidth="1"/>
    <col min="15" max="15" width="4.44140625" style="19" customWidth="1"/>
    <col min="16" max="16" width="3.6640625" style="19" customWidth="1"/>
    <col min="17" max="17" width="5.5546875" style="19" customWidth="1"/>
    <col min="18" max="18" width="3.109375" style="19" customWidth="1"/>
    <col min="19" max="19" width="3.88671875" style="19" hidden="1" customWidth="1"/>
    <col min="20" max="20" width="3.6640625" style="19" hidden="1" customWidth="1"/>
    <col min="21" max="21" width="3.88671875" style="19" customWidth="1"/>
    <col min="22" max="22" width="3.6640625" style="19" customWidth="1"/>
    <col min="23" max="23" width="5.33203125" style="19" customWidth="1"/>
    <col min="24" max="24" width="3.6640625" style="19" customWidth="1"/>
    <col min="25" max="25" width="5.109375" style="46" customWidth="1"/>
    <col min="26" max="16384" width="9.109375" style="19"/>
  </cols>
  <sheetData>
    <row r="1" spans="1:27" s="7" customFormat="1" ht="22.8" x14ac:dyDescent="0.25">
      <c r="A1" s="1"/>
      <c r="B1" s="2" t="s">
        <v>0</v>
      </c>
      <c r="C1" s="3" t="s">
        <v>40</v>
      </c>
      <c r="D1" s="4"/>
      <c r="E1" s="4"/>
      <c r="F1" s="4"/>
      <c r="G1" s="5"/>
      <c r="H1" s="5"/>
      <c r="I1" s="5"/>
      <c r="J1" s="5"/>
      <c r="K1" s="124"/>
      <c r="L1" s="124"/>
      <c r="M1" s="124"/>
      <c r="N1" s="124"/>
      <c r="O1" s="5"/>
      <c r="P1" s="5"/>
      <c r="Q1" s="125"/>
      <c r="R1" s="125"/>
      <c r="S1" s="5"/>
      <c r="T1" s="5"/>
      <c r="U1" s="5"/>
      <c r="V1" s="5"/>
      <c r="W1" s="5"/>
      <c r="X1" s="5"/>
      <c r="Y1" s="6" t="s">
        <v>32</v>
      </c>
    </row>
    <row r="2" spans="1:27" s="7" customFormat="1" ht="24.6" x14ac:dyDescent="0.25">
      <c r="A2" s="8"/>
      <c r="B2" s="2" t="s">
        <v>1</v>
      </c>
      <c r="C2" s="3" t="s">
        <v>41</v>
      </c>
      <c r="D2" s="9"/>
      <c r="E2" s="9"/>
      <c r="F2" s="9"/>
      <c r="G2" s="5"/>
      <c r="H2" s="5"/>
      <c r="I2" s="5"/>
      <c r="J2" s="5"/>
      <c r="K2" s="124"/>
      <c r="L2" s="124"/>
      <c r="M2" s="124"/>
      <c r="N2" s="124"/>
      <c r="O2" s="5"/>
      <c r="P2" s="5"/>
      <c r="Q2" s="126"/>
      <c r="R2" s="126"/>
      <c r="S2" s="5"/>
      <c r="T2" s="5"/>
      <c r="U2" s="5"/>
      <c r="V2" s="5"/>
      <c r="W2" s="5"/>
      <c r="X2" s="5"/>
      <c r="Y2" s="52" t="s">
        <v>33</v>
      </c>
      <c r="AA2" s="11"/>
    </row>
    <row r="3" spans="1:27" s="7" customFormat="1" ht="25.2" thickBot="1" x14ac:dyDescent="0.35">
      <c r="A3" s="8"/>
      <c r="B3" s="12" t="s">
        <v>2</v>
      </c>
      <c r="C3" s="3">
        <v>0</v>
      </c>
      <c r="D3" s="55" t="s">
        <v>42</v>
      </c>
      <c r="E3" s="9"/>
      <c r="F3" s="9"/>
      <c r="G3" s="10"/>
      <c r="H3" s="10"/>
      <c r="I3" s="10"/>
      <c r="J3" s="10"/>
      <c r="K3" s="127"/>
      <c r="L3" s="127"/>
      <c r="M3" s="127"/>
      <c r="N3" s="127"/>
      <c r="O3" s="10"/>
      <c r="P3" s="10"/>
      <c r="Q3" s="126"/>
      <c r="R3" s="126"/>
      <c r="S3" s="10"/>
      <c r="T3" s="10"/>
      <c r="U3" s="10"/>
      <c r="V3" s="10"/>
      <c r="W3" s="10"/>
      <c r="X3" s="10"/>
      <c r="Y3" s="13" t="s">
        <v>34</v>
      </c>
    </row>
    <row r="4" spans="1:27" ht="12.75" customHeight="1" x14ac:dyDescent="0.2">
      <c r="A4" s="14"/>
      <c r="B4" s="15"/>
      <c r="C4" s="15"/>
      <c r="D4" s="16" t="s">
        <v>3</v>
      </c>
      <c r="E4" s="17" t="s">
        <v>4</v>
      </c>
      <c r="F4" s="171" t="s">
        <v>5</v>
      </c>
      <c r="G4" s="174" t="s">
        <v>6</v>
      </c>
      <c r="H4" s="174"/>
      <c r="I4" s="174"/>
      <c r="J4" s="175"/>
      <c r="K4" s="176" t="s">
        <v>43</v>
      </c>
      <c r="L4" s="177"/>
      <c r="M4" s="177"/>
      <c r="N4" s="178"/>
      <c r="O4" s="179" t="s">
        <v>44</v>
      </c>
      <c r="P4" s="180"/>
      <c r="Q4" s="181" t="s">
        <v>45</v>
      </c>
      <c r="R4" s="182"/>
      <c r="S4" s="157" t="s">
        <v>46</v>
      </c>
      <c r="T4" s="158"/>
      <c r="U4" s="157" t="s">
        <v>47</v>
      </c>
      <c r="V4" s="158"/>
      <c r="W4" s="161" t="s">
        <v>48</v>
      </c>
      <c r="X4" s="162"/>
      <c r="Y4" s="18" t="s">
        <v>35</v>
      </c>
    </row>
    <row r="5" spans="1:27" ht="12.75" customHeight="1" x14ac:dyDescent="0.2">
      <c r="A5" s="20" t="s">
        <v>7</v>
      </c>
      <c r="B5" s="21" t="s">
        <v>8</v>
      </c>
      <c r="C5" s="22" t="s">
        <v>9</v>
      </c>
      <c r="D5" s="23" t="s">
        <v>10</v>
      </c>
      <c r="E5" s="24" t="s">
        <v>11</v>
      </c>
      <c r="F5" s="172"/>
      <c r="G5" s="123" t="s">
        <v>12</v>
      </c>
      <c r="H5" s="25" t="s">
        <v>13</v>
      </c>
      <c r="I5" s="163" t="s">
        <v>49</v>
      </c>
      <c r="J5" s="164"/>
      <c r="K5" s="128" t="s">
        <v>12</v>
      </c>
      <c r="L5" s="129" t="s">
        <v>13</v>
      </c>
      <c r="M5" s="165" t="s">
        <v>50</v>
      </c>
      <c r="N5" s="166"/>
      <c r="O5" s="167" t="s">
        <v>51</v>
      </c>
      <c r="P5" s="164"/>
      <c r="Q5" s="168" t="s">
        <v>52</v>
      </c>
      <c r="R5" s="169"/>
      <c r="S5" s="159"/>
      <c r="T5" s="160"/>
      <c r="U5" s="159"/>
      <c r="V5" s="160"/>
      <c r="W5" s="170" t="s">
        <v>25</v>
      </c>
      <c r="X5" s="166"/>
      <c r="Y5" s="26" t="s">
        <v>36</v>
      </c>
    </row>
    <row r="6" spans="1:27" ht="10.8" thickBot="1" x14ac:dyDescent="0.25">
      <c r="A6" s="27"/>
      <c r="B6" s="28"/>
      <c r="C6" s="28"/>
      <c r="D6" s="29"/>
      <c r="E6" s="30"/>
      <c r="F6" s="173"/>
      <c r="G6" s="130" t="s">
        <v>53</v>
      </c>
      <c r="H6" s="131" t="s">
        <v>53</v>
      </c>
      <c r="I6" s="33" t="s">
        <v>53</v>
      </c>
      <c r="J6" s="132" t="s">
        <v>15</v>
      </c>
      <c r="K6" s="133" t="s">
        <v>14</v>
      </c>
      <c r="L6" s="134" t="s">
        <v>14</v>
      </c>
      <c r="M6" s="135" t="s">
        <v>14</v>
      </c>
      <c r="N6" s="136" t="s">
        <v>15</v>
      </c>
      <c r="O6" s="31" t="s">
        <v>16</v>
      </c>
      <c r="P6" s="132" t="s">
        <v>15</v>
      </c>
      <c r="Q6" s="31" t="s">
        <v>54</v>
      </c>
      <c r="R6" s="137" t="s">
        <v>15</v>
      </c>
      <c r="S6" s="31" t="s">
        <v>78</v>
      </c>
      <c r="T6" s="132" t="s">
        <v>15</v>
      </c>
      <c r="U6" s="31" t="s">
        <v>54</v>
      </c>
      <c r="V6" s="132" t="s">
        <v>15</v>
      </c>
      <c r="W6" s="51" t="s">
        <v>55</v>
      </c>
      <c r="X6" s="136" t="s">
        <v>15</v>
      </c>
      <c r="Y6" s="35"/>
    </row>
    <row r="7" spans="1:27" ht="18" customHeight="1" x14ac:dyDescent="0.2">
      <c r="A7" s="36">
        <f>IF(Y7="---","---",IF(COUNT(J7,N7,P7,#REF!,V7,X7)&lt;5,"-",RANK(Y7,Y$7:Y$15,1)))</f>
        <v>1</v>
      </c>
      <c r="B7" s="37" t="s">
        <v>79</v>
      </c>
      <c r="C7" s="38" t="s">
        <v>80</v>
      </c>
      <c r="D7" s="56">
        <v>38800</v>
      </c>
      <c r="E7" s="138" t="s">
        <v>69</v>
      </c>
      <c r="F7" s="139">
        <f>IF(COUNT(D7)=0,"---",43431-D7)</f>
        <v>4631</v>
      </c>
      <c r="G7" s="140">
        <v>29</v>
      </c>
      <c r="H7" s="141">
        <v>25</v>
      </c>
      <c r="I7" s="142">
        <f>IF(COUNT(G7:H7)=0,"---",IF(COUNT(G7:H7)=1,"-",AVERAGE(G7:H7)))</f>
        <v>27</v>
      </c>
      <c r="J7" s="143">
        <f>IF(I7="---","---",IF(I7="-","-",IF(I7="dnf",COUNTA(I$7:I$15),IF(OR(I7="dns",I7="dq"),COUNTA(I$7:I$15)*2,RANK(I7,I$7:I$15,0)))))</f>
        <v>2</v>
      </c>
      <c r="K7" s="144">
        <v>34</v>
      </c>
      <c r="L7" s="145">
        <v>29</v>
      </c>
      <c r="M7" s="142">
        <f>IF(COUNT(K7:L7)=0,"---",IF(COUNT(K7:L7)=1,"-",AVERAGE(K7:L7)))</f>
        <v>31.5</v>
      </c>
      <c r="N7" s="146">
        <f>IF(M7="---","---",IF(M7="dnf",COUNTA(M$7:M$15),IF(OR(M7="dns",M7="dq"),COUNTA(M$7:M$15)*2,RANK(M7,M$7:M$15,0))))</f>
        <v>3</v>
      </c>
      <c r="O7" s="147">
        <v>32</v>
      </c>
      <c r="P7" s="143">
        <f>IF(O7=0,"---",IF(O7="dnf",COUNTA(O$7:O$15),IF(OR(O7="dns",O7="dq"),COUNTA(O$7:O$15)*2,RANK(O7,O$7:O$15,0))))</f>
        <v>1</v>
      </c>
      <c r="Q7" s="148">
        <v>11</v>
      </c>
      <c r="R7" s="143">
        <f>IF(Q7=0,"---",IF(Q7="dnf",COUNTA(Q$7:Q$15),IF(OR(Q7="dns",Q7="dq"),COUNTA(Q$7:Q$15)*2,RANK(Q7,Q$7:Q$15,1))))</f>
        <v>2</v>
      </c>
      <c r="S7" s="147"/>
      <c r="T7" s="143" t="str">
        <f>IF(S7=0,"---",IF(S7="dnf",COUNTA(S$7:S$15),IF(OR(S7="dns",S7="dq"),COUNTA(S$7:S$15)*2,RANK(S7,S$7:S$15,1))))</f>
        <v>---</v>
      </c>
      <c r="U7" s="147">
        <v>50</v>
      </c>
      <c r="V7" s="143">
        <f>IF(U7=0,"---",IF(U7="dnf",COUNTA(U$7:U$15),IF(OR(U7="dns",U7="dq"),COUNTA(U$7:U$15)*2,RANK(U7,U$7:U$15,0))))</f>
        <v>1</v>
      </c>
      <c r="W7" s="149">
        <v>3.1284722222222222E-3</v>
      </c>
      <c r="X7" s="143">
        <f>IF(COUNT(W7)=0,"-",IF(W7="dnf",COUNTA(W$7:W$15),IF(OR(W7="dns",W7="dq"),COUNTA(W$7:W$15)*2,RANK(W7,W$7:W$15,1))))</f>
        <v>1</v>
      </c>
      <c r="Y7" s="44">
        <f>IF(SUM(R7,J7,N7,P7,V7,T7,X7)=0,"---",IF(COUNT(R7,J7,N7,P7,V7,T7,X7)&lt;5,"-",SUM(R7,J7,N7,P7,V7,T7,X7)))</f>
        <v>10</v>
      </c>
    </row>
    <row r="8" spans="1:27" ht="18" customHeight="1" x14ac:dyDescent="0.2">
      <c r="A8" s="36">
        <f>IF(Y8="---","---",IF(COUNT(J8,N8,P8,#REF!,V8,X8)&lt;5,"-",RANK(Y8,Y$7:Y$15,1)))</f>
        <v>2</v>
      </c>
      <c r="B8" s="37" t="s">
        <v>79</v>
      </c>
      <c r="C8" s="38" t="s">
        <v>84</v>
      </c>
      <c r="D8" s="56">
        <v>38942</v>
      </c>
      <c r="E8" s="138" t="s">
        <v>69</v>
      </c>
      <c r="F8" s="139">
        <f>IF(COUNT(D8)=0,"---",43431-D8)</f>
        <v>4489</v>
      </c>
      <c r="G8" s="140">
        <v>22</v>
      </c>
      <c r="H8" s="141">
        <v>22</v>
      </c>
      <c r="I8" s="142">
        <f>IF(COUNT(G8:H8)=0,"---",IF(COUNT(G8:H8)=1,"-",AVERAGE(G8:H8)))</f>
        <v>22</v>
      </c>
      <c r="J8" s="143">
        <f>IF(I8="---","---",IF(I8="-","-",IF(I8="dnf",COUNTA(I$7:I$15),IF(OR(I8="dns",I8="dq"),COUNTA(I$7:I$15)*2,RANK(I8,I$7:I$15,0)))))</f>
        <v>4</v>
      </c>
      <c r="K8" s="144">
        <v>27</v>
      </c>
      <c r="L8" s="145">
        <v>23</v>
      </c>
      <c r="M8" s="142">
        <f>IF(COUNT(K8:L8)=0,"---",IF(COUNT(K8:L8)=1,"-",AVERAGE(K8:L8)))</f>
        <v>25</v>
      </c>
      <c r="N8" s="146">
        <f>IF(M8="---","---",IF(M8="dnf",COUNTA(M$7:M$15),IF(OR(M8="dns",M8="dq"),COUNTA(M$7:M$15)*2,RANK(M8,M$7:M$15,0))))</f>
        <v>8</v>
      </c>
      <c r="O8" s="147">
        <v>31</v>
      </c>
      <c r="P8" s="143">
        <f>IF(O8=0,"---",IF(O8="dnf",COUNTA(O$7:O$15),IF(OR(O8="dns",O8="dq"),COUNTA(O$7:O$15)*2,RANK(O8,O$7:O$15,0))))</f>
        <v>2</v>
      </c>
      <c r="Q8" s="148">
        <v>11</v>
      </c>
      <c r="R8" s="143">
        <f>IF(Q8=0,"---",IF(Q8="dnf",COUNTA(Q$7:Q$15),IF(OR(Q8="dns",Q8="dq"),COUNTA(Q$7:Q$15)*2,RANK(Q8,Q$7:Q$15,1))))</f>
        <v>2</v>
      </c>
      <c r="S8" s="147"/>
      <c r="T8" s="143" t="str">
        <f>IF(S8=0,"---",IF(S8="dnf",COUNTA(S$7:S$15),IF(OR(S8="dns",S8="dq"),COUNTA(S$7:S$15)*2,RANK(S8,S$7:S$15,1))))</f>
        <v>---</v>
      </c>
      <c r="U8" s="147">
        <v>27</v>
      </c>
      <c r="V8" s="143">
        <f>IF(U8=0,"---",IF(U8="dnf",COUNTA(U$7:U$15),IF(OR(U8="dns",U8="dq"),COUNTA(U$7:U$15)*2,RANK(U8,U$7:U$15,0))))</f>
        <v>4</v>
      </c>
      <c r="W8" s="149">
        <v>3.158564814814815E-3</v>
      </c>
      <c r="X8" s="143">
        <f>IF(COUNT(W8)=0,"-",IF(W8="dnf",COUNTA(W$7:W$15),IF(OR(W8="dns",W8="dq"),COUNTA(W$7:W$15)*2,RANK(W8,W$7:W$15,1))))</f>
        <v>2</v>
      </c>
      <c r="Y8" s="44">
        <f>IF(SUM(R8,J8,N8,P8,V8,T8,X8)=0,"---",IF(COUNT(R8,J8,N8,P8,V8,T8,X8)&lt;5,"-",SUM(R8,J8,N8,P8,V8,T8,X8)))</f>
        <v>22</v>
      </c>
    </row>
    <row r="9" spans="1:27" ht="18" customHeight="1" x14ac:dyDescent="0.2">
      <c r="A9" s="36">
        <f>IF(Y9="---","---",IF(COUNT(J9,N9,P9,#REF!,V9,X9)&lt;5,"-",RANK(Y9,Y$7:Y$15,1)))</f>
        <v>3</v>
      </c>
      <c r="B9" s="37" t="s">
        <v>81</v>
      </c>
      <c r="C9" s="38" t="s">
        <v>82</v>
      </c>
      <c r="D9" s="56">
        <v>38629</v>
      </c>
      <c r="E9" s="138" t="s">
        <v>83</v>
      </c>
      <c r="F9" s="139">
        <f>IF(COUNT(D9)=0,"---",43431-D9)</f>
        <v>4802</v>
      </c>
      <c r="G9" s="140">
        <v>37</v>
      </c>
      <c r="H9" s="141">
        <v>25</v>
      </c>
      <c r="I9" s="142">
        <f>IF(COUNT(G9:H9)=0,"---",IF(COUNT(G9:H9)=1,"-",AVERAGE(G9:H9)))</f>
        <v>31</v>
      </c>
      <c r="J9" s="143">
        <f>IF(I9="---","---",IF(I9="-","-",IF(I9="dnf",COUNTA(I$7:I$15),IF(OR(I9="dns",I9="dq"),COUNTA(I$7:I$15)*2,RANK(I9,I$7:I$15,0)))))</f>
        <v>1</v>
      </c>
      <c r="K9" s="144">
        <v>31</v>
      </c>
      <c r="L9" s="145">
        <v>25</v>
      </c>
      <c r="M9" s="142">
        <f>IF(COUNT(K9:L9)=0,"---",IF(COUNT(K9:L9)=1,"-",AVERAGE(K9:L9)))</f>
        <v>28</v>
      </c>
      <c r="N9" s="146">
        <f>IF(M9="---","---",IF(M9="dnf",COUNTA(M$7:M$15),IF(OR(M9="dns",M9="dq"),COUNTA(M$7:M$15)*2,RANK(M9,M$7:M$15,0))))</f>
        <v>5</v>
      </c>
      <c r="O9" s="147">
        <v>28</v>
      </c>
      <c r="P9" s="143">
        <f>IF(O9=0,"---",IF(O9="dnf",COUNTA(O$7:O$15),IF(OR(O9="dns",O9="dq"),COUNTA(O$7:O$15)*2,RANK(O9,O$7:O$15,0))))</f>
        <v>4</v>
      </c>
      <c r="Q9" s="148">
        <v>11</v>
      </c>
      <c r="R9" s="143">
        <f>IF(Q9=0,"---",IF(Q9="dnf",COUNTA(Q$7:Q$15),IF(OR(Q9="dns",Q9="dq"),COUNTA(Q$7:Q$15)*2,RANK(Q9,Q$7:Q$15,1))))</f>
        <v>2</v>
      </c>
      <c r="S9" s="147"/>
      <c r="T9" s="143" t="str">
        <f>IF(S9=0,"---",IF(S9="dnf",COUNTA(S$7:S$15),IF(OR(S9="dns",S9="dq"),COUNTA(S$7:S$15)*2,RANK(S9,S$7:S$15,1))))</f>
        <v>---</v>
      </c>
      <c r="U9" s="147">
        <v>20</v>
      </c>
      <c r="V9" s="143">
        <f>IF(U9=0,"---",IF(U9="dnf",COUNTA(U$7:U$15),IF(OR(U9="dns",U9="dq"),COUNTA(U$7:U$15)*2,RANK(U9,U$7:U$15,0))))</f>
        <v>5</v>
      </c>
      <c r="W9" s="149">
        <v>3.4594907407407404E-3</v>
      </c>
      <c r="X9" s="143">
        <f>IF(COUNT(W9)=0,"-",IF(W9="dnf",COUNTA(W$7:W$15),IF(OR(W9="dns",W9="dq"),COUNTA(W$7:W$15)*2,RANK(W9,W$7:W$15,1))))</f>
        <v>6</v>
      </c>
      <c r="Y9" s="44">
        <f>IF(SUM(R9,J9,N9,P9,V9,T9,X9)=0,"---",IF(COUNT(R9,J9,N9,P9,V9,T9,X9)&lt;5,"-",SUM(R9,J9,N9,P9,V9,T9,X9)))</f>
        <v>23</v>
      </c>
    </row>
    <row r="10" spans="1:27" ht="18" customHeight="1" x14ac:dyDescent="0.2">
      <c r="A10" s="36">
        <f>IF(Y10="---","---",IF(COUNT(J10,N10,P10,#REF!,V10,X10)&lt;5,"-",RANK(Y10,Y$7:Y$15,1)))</f>
        <v>4</v>
      </c>
      <c r="B10" s="37" t="s">
        <v>90</v>
      </c>
      <c r="C10" s="38" t="s">
        <v>91</v>
      </c>
      <c r="D10" s="56">
        <v>38965</v>
      </c>
      <c r="E10" s="138" t="s">
        <v>69</v>
      </c>
      <c r="F10" s="139">
        <f>IF(COUNT(D10)=0,"---",43431-D10)</f>
        <v>4466</v>
      </c>
      <c r="G10" s="140">
        <v>15</v>
      </c>
      <c r="H10" s="141">
        <v>12</v>
      </c>
      <c r="I10" s="142">
        <f>IF(COUNT(G10:H10)=0,"---",IF(COUNT(G10:H10)=1,"-",AVERAGE(G10:H10)))</f>
        <v>13.5</v>
      </c>
      <c r="J10" s="143">
        <f>IF(I10="---","---",IF(I10="-","-",IF(I10="dnf",COUNTA(I$7:I$15),IF(OR(I10="dns",I10="dq"),COUNTA(I$7:I$15)*2,RANK(I10,I$7:I$15,0)))))</f>
        <v>9</v>
      </c>
      <c r="K10" s="144">
        <v>30</v>
      </c>
      <c r="L10" s="145">
        <v>25</v>
      </c>
      <c r="M10" s="142">
        <f>IF(COUNT(K10:L10)=0,"---",IF(COUNT(K10:L10)=1,"-",AVERAGE(K10:L10)))</f>
        <v>27.5</v>
      </c>
      <c r="N10" s="146">
        <f>IF(M10="---","---",IF(M10="dnf",COUNTA(M$7:M$15),IF(OR(M10="dns",M10="dq"),COUNTA(M$7:M$15)*2,RANK(M10,M$7:M$15,0))))</f>
        <v>6</v>
      </c>
      <c r="O10" s="147">
        <v>28</v>
      </c>
      <c r="P10" s="143">
        <f>IF(O10=0,"---",IF(O10="dnf",COUNTA(O$7:O$15),IF(OR(O10="dns",O10="dq"),COUNTA(O$7:O$15)*2,RANK(O10,O$7:O$15,0))))</f>
        <v>4</v>
      </c>
      <c r="Q10" s="148">
        <v>10</v>
      </c>
      <c r="R10" s="143">
        <f>IF(Q10=0,"---",IF(Q10="dnf",COUNTA(Q$7:Q$15),IF(OR(Q10="dns",Q10="dq"),COUNTA(Q$7:Q$15)*2,RANK(Q10,Q$7:Q$15,1))))</f>
        <v>1</v>
      </c>
      <c r="S10" s="147"/>
      <c r="T10" s="143" t="str">
        <f>IF(S10=0,"---",IF(S10="dnf",COUNTA(S$7:S$15),IF(OR(S10="dns",S10="dq"),COUNTA(S$7:S$15)*2,RANK(S10,S$7:S$15,1))))</f>
        <v>---</v>
      </c>
      <c r="U10" s="147">
        <v>36</v>
      </c>
      <c r="V10" s="143">
        <f>IF(U10=0,"---",IF(U10="dnf",COUNTA(U$7:U$15),IF(OR(U10="dns",U10="dq"),COUNTA(U$7:U$15)*2,RANK(U10,U$7:U$15,0))))</f>
        <v>3</v>
      </c>
      <c r="W10" s="149">
        <v>3.181712962962963E-3</v>
      </c>
      <c r="X10" s="143">
        <f>IF(COUNT(W10)=0,"-",IF(W10="dnf",COUNTA(W$7:W$15),IF(OR(W10="dns",W10="dq"),COUNTA(W$7:W$15)*2,RANK(W10,W$7:W$15,1))))</f>
        <v>3</v>
      </c>
      <c r="Y10" s="44">
        <f>IF(SUM(R10,J10,N10,P10,V10,T10,X10)=0,"---",IF(COUNT(R10,J10,N10,P10,V10,T10,X10)&lt;5,"-",SUM(R10,J10,N10,P10,V10,T10,X10)))</f>
        <v>26</v>
      </c>
    </row>
    <row r="11" spans="1:27" ht="18" customHeight="1" x14ac:dyDescent="0.2">
      <c r="A11" s="36">
        <f>IF(Y11="---","---",IF(COUNT(J11,N11,P11,#REF!,V11,X11)&lt;5,"-",RANK(Y11,Y$7:Y$15,1)))</f>
        <v>5</v>
      </c>
      <c r="B11" s="37" t="s">
        <v>432</v>
      </c>
      <c r="C11" s="38" t="s">
        <v>94</v>
      </c>
      <c r="D11" s="56">
        <v>38938</v>
      </c>
      <c r="E11" s="138" t="s">
        <v>95</v>
      </c>
      <c r="F11" s="139">
        <f>IF(COUNT(D11)=0,"---",43431-D11)</f>
        <v>4493</v>
      </c>
      <c r="G11" s="140">
        <v>19</v>
      </c>
      <c r="H11" s="141">
        <v>15</v>
      </c>
      <c r="I11" s="142">
        <f>IF(COUNT(G11:H11)=0,"---",IF(COUNT(G11:H11)=1,"-",AVERAGE(G11:H11)))</f>
        <v>17</v>
      </c>
      <c r="J11" s="143">
        <f>IF(I11="---","---",IF(I11="-","-",IF(I11="dnf",COUNTA(I$7:I$15),IF(OR(I11="dns",I11="dq"),COUNTA(I$7:I$15)*2,RANK(I11,I$7:I$15,0)))))</f>
        <v>6</v>
      </c>
      <c r="K11" s="144">
        <v>34</v>
      </c>
      <c r="L11" s="145">
        <v>36</v>
      </c>
      <c r="M11" s="142">
        <f>IF(COUNT(K11:L11)=0,"---",IF(COUNT(K11:L11)=1,"-",AVERAGE(K11:L11)))</f>
        <v>35</v>
      </c>
      <c r="N11" s="146">
        <f>IF(M11="---","---",IF(M11="dnf",COUNTA(M$7:M$15),IF(OR(M11="dns",M11="dq"),COUNTA(M$7:M$15)*2,RANK(M11,M$7:M$15,0))))</f>
        <v>1</v>
      </c>
      <c r="O11" s="147">
        <v>25</v>
      </c>
      <c r="P11" s="143">
        <f>IF(O11=0,"---",IF(O11="dnf",COUNTA(O$7:O$15),IF(OR(O11="dns",O11="dq"),COUNTA(O$7:O$15)*2,RANK(O11,O$7:O$15,0))))</f>
        <v>6</v>
      </c>
      <c r="Q11" s="148">
        <v>12</v>
      </c>
      <c r="R11" s="143">
        <f>IF(Q11=0,"---",IF(Q11="dnf",COUNTA(Q$7:Q$15),IF(OR(Q11="dns",Q11="dq"),COUNTA(Q$7:Q$15)*2,RANK(Q11,Q$7:Q$15,1))))</f>
        <v>7</v>
      </c>
      <c r="S11" s="147"/>
      <c r="T11" s="143" t="str">
        <f>IF(S11=0,"---",IF(S11="dnf",COUNTA(S$7:S$15),IF(OR(S11="dns",S11="dq"),COUNTA(S$7:S$15)*2,RANK(S11,S$7:S$15,1))))</f>
        <v>---</v>
      </c>
      <c r="U11" s="147">
        <v>43</v>
      </c>
      <c r="V11" s="143">
        <f>IF(U11=0,"---",IF(U11="dnf",COUNTA(U$7:U$15),IF(OR(U11="dns",U11="dq"),COUNTA(U$7:U$15)*2,RANK(U11,U$7:U$15,0))))</f>
        <v>2</v>
      </c>
      <c r="W11" s="149">
        <v>3.4155092592592588E-3</v>
      </c>
      <c r="X11" s="143">
        <f>IF(COUNT(W11)=0,"-",IF(W11="dnf",COUNTA(W$7:W$15),IF(OR(W11="dns",W11="dq"),COUNTA(W$7:W$15)*2,RANK(W11,W$7:W$15,1))))</f>
        <v>5</v>
      </c>
      <c r="Y11" s="44">
        <f>IF(SUM(R11,J11,N11,P11,V11,T11,X11)=0,"---",IF(COUNT(R11,J11,N11,P11,V11,T11,X11)&lt;5,"-",SUM(R11,J11,N11,P11,V11,T11,X11)))</f>
        <v>27</v>
      </c>
    </row>
    <row r="12" spans="1:27" ht="18" customHeight="1" x14ac:dyDescent="0.2">
      <c r="A12" s="36">
        <f>IF(Y12="---","---",IF(COUNT(J12,N12,P12,#REF!,V12,X12)&lt;5,"-",RANK(Y12,Y$7:Y$15,1)))</f>
        <v>6</v>
      </c>
      <c r="B12" s="37" t="s">
        <v>88</v>
      </c>
      <c r="C12" s="38" t="s">
        <v>89</v>
      </c>
      <c r="D12" s="56">
        <v>38913</v>
      </c>
      <c r="E12" s="138" t="s">
        <v>87</v>
      </c>
      <c r="F12" s="139">
        <f>IF(COUNT(D12)=0,"---",43431-D12)</f>
        <v>4518</v>
      </c>
      <c r="G12" s="140">
        <v>17</v>
      </c>
      <c r="H12" s="141">
        <v>18</v>
      </c>
      <c r="I12" s="142">
        <f>IF(COUNT(G12:H12)=0,"---",IF(COUNT(G12:H12)=1,"-",AVERAGE(G12:H12)))</f>
        <v>17.5</v>
      </c>
      <c r="J12" s="143">
        <f>IF(I12="---","---",IF(I12="-","-",IF(I12="dnf",COUNTA(I$7:I$15),IF(OR(I12="dns",I12="dq"),COUNTA(I$7:I$15)*2,RANK(I12,I$7:I$15,0)))))</f>
        <v>5</v>
      </c>
      <c r="K12" s="144">
        <v>29</v>
      </c>
      <c r="L12" s="145">
        <v>30</v>
      </c>
      <c r="M12" s="142">
        <f>IF(COUNT(K12:L12)=0,"---",IF(COUNT(K12:L12)=1,"-",AVERAGE(K12:L12)))</f>
        <v>29.5</v>
      </c>
      <c r="N12" s="146">
        <f>IF(M12="---","---",IF(M12="dnf",COUNTA(M$7:M$15),IF(OR(M12="dns",M12="dq"),COUNTA(M$7:M$15)*2,RANK(M12,M$7:M$15,0))))</f>
        <v>4</v>
      </c>
      <c r="O12" s="147">
        <v>25</v>
      </c>
      <c r="P12" s="143">
        <f>IF(O12=0,"---",IF(O12="dnf",COUNTA(O$7:O$15),IF(OR(O12="dns",O12="dq"),COUNTA(O$7:O$15)*2,RANK(O12,O$7:O$15,0))))</f>
        <v>6</v>
      </c>
      <c r="Q12" s="148">
        <v>11</v>
      </c>
      <c r="R12" s="143">
        <f>IF(Q12=0,"---",IF(Q12="dnf",COUNTA(Q$7:Q$15),IF(OR(Q12="dns",Q12="dq"),COUNTA(Q$7:Q$15)*2,RANK(Q12,Q$7:Q$15,1))))</f>
        <v>2</v>
      </c>
      <c r="S12" s="147"/>
      <c r="T12" s="143" t="str">
        <f>IF(S12=0,"---",IF(S12="dnf",COUNTA(S$7:S$15),IF(OR(S12="dns",S12="dq"),COUNTA(S$7:S$15)*2,RANK(S12,S$7:S$15,1))))</f>
        <v>---</v>
      </c>
      <c r="U12" s="147">
        <v>14</v>
      </c>
      <c r="V12" s="143">
        <f>IF(U12=0,"---",IF(U12="dnf",COUNTA(U$7:U$15),IF(OR(U12="dns",U12="dq"),COUNTA(U$7:U$15)*2,RANK(U12,U$7:U$15,0))))</f>
        <v>6</v>
      </c>
      <c r="W12" s="149">
        <v>4.3622685185185179E-3</v>
      </c>
      <c r="X12" s="143">
        <f>IF(COUNT(W12)=0,"-",IF(W12="dnf",COUNTA(W$7:W$15),IF(OR(W12="dns",W12="dq"),COUNTA(W$7:W$15)*2,RANK(W12,W$7:W$15,1))))</f>
        <v>8</v>
      </c>
      <c r="Y12" s="44">
        <f>IF(SUM(R12,J12,N12,P12,V12,T12,X12)=0,"---",IF(COUNT(R12,J12,N12,P12,V12,T12,X12)&lt;5,"-",SUM(R12,J12,N12,P12,V12,T12,X12)))</f>
        <v>31</v>
      </c>
    </row>
    <row r="13" spans="1:27" ht="18" customHeight="1" x14ac:dyDescent="0.2">
      <c r="A13" s="36">
        <v>7</v>
      </c>
      <c r="B13" s="37" t="s">
        <v>85</v>
      </c>
      <c r="C13" s="38" t="s">
        <v>86</v>
      </c>
      <c r="D13" s="56">
        <v>38727</v>
      </c>
      <c r="E13" s="138" t="s">
        <v>87</v>
      </c>
      <c r="F13" s="139">
        <f>IF(COUNT(D13)=0,"---",43431-D13)</f>
        <v>4704</v>
      </c>
      <c r="G13" s="140">
        <v>14</v>
      </c>
      <c r="H13" s="141">
        <v>14</v>
      </c>
      <c r="I13" s="142">
        <f>IF(COUNT(G13:H13)=0,"---",IF(COUNT(G13:H13)=1,"-",AVERAGE(G13:H13)))</f>
        <v>14</v>
      </c>
      <c r="J13" s="143">
        <f>IF(I13="---","---",IF(I13="-","-",IF(I13="dnf",COUNTA(I$7:I$15),IF(OR(I13="dns",I13="dq"),COUNTA(I$7:I$15)*2,RANK(I13,I$7:I$15,0)))))</f>
        <v>8</v>
      </c>
      <c r="K13" s="144">
        <v>26</v>
      </c>
      <c r="L13" s="145">
        <v>25</v>
      </c>
      <c r="M13" s="142">
        <f>IF(COUNT(K13:L13)=0,"---",IF(COUNT(K13:L13)=1,"-",AVERAGE(K13:L13)))</f>
        <v>25.5</v>
      </c>
      <c r="N13" s="146">
        <f>IF(M13="---","---",IF(M13="dnf",COUNTA(M$7:M$15),IF(OR(M13="dns",M13="dq"),COUNTA(M$7:M$15)*2,RANK(M13,M$7:M$15,0))))</f>
        <v>7</v>
      </c>
      <c r="O13" s="147">
        <v>31</v>
      </c>
      <c r="P13" s="143">
        <f>IF(O13=0,"---",IF(O13="dnf",COUNTA(O$7:O$15),IF(OR(O13="dns",O13="dq"),COUNTA(O$7:O$15)*2,RANK(O13,O$7:O$15,0))))</f>
        <v>2</v>
      </c>
      <c r="Q13" s="148">
        <v>11</v>
      </c>
      <c r="R13" s="143">
        <f>IF(Q13=0,"---",IF(Q13="dnf",COUNTA(Q$7:Q$15),IF(OR(Q13="dns",Q13="dq"),COUNTA(Q$7:Q$15)*2,RANK(Q13,Q$7:Q$15,1))))</f>
        <v>2</v>
      </c>
      <c r="S13" s="147"/>
      <c r="T13" s="143" t="str">
        <f>IF(S13=0,"---",IF(S13="dnf",COUNTA(S$7:S$15),IF(OR(S13="dns",S13="dq"),COUNTA(S$7:S$15)*2,RANK(S13,S$7:S$15,1))))</f>
        <v>---</v>
      </c>
      <c r="U13" s="147">
        <v>5</v>
      </c>
      <c r="V13" s="143">
        <f>IF(U13=0,"---",IF(U13="dnf",COUNTA(U$7:U$15),IF(OR(U13="dns",U13="dq"),COUNTA(U$7:U$15)*2,RANK(U13,U$7:U$15,0))))</f>
        <v>8</v>
      </c>
      <c r="W13" s="149">
        <v>3.3437499999999995E-3</v>
      </c>
      <c r="X13" s="143">
        <f>IF(COUNT(W13)=0,"-",IF(W13="dnf",COUNTA(W$7:W$15),IF(OR(W13="dns",W13="dq"),COUNTA(W$7:W$15)*2,RANK(W13,W$7:W$15,1))))</f>
        <v>4</v>
      </c>
      <c r="Y13" s="44">
        <f>IF(SUM(R13,J13,N13,P13,V13,T13,X13)=0,"---",IF(COUNT(R13,J13,N13,P13,V13,T13,X13)&lt;5,"-",SUM(R13,J13,N13,P13,V13,T13,X13)))</f>
        <v>31</v>
      </c>
    </row>
    <row r="14" spans="1:27" ht="18" customHeight="1" x14ac:dyDescent="0.2">
      <c r="A14" s="36">
        <f>IF(Y14="---","---",IF(COUNT(J14,N14,P14,#REF!,V14,X14)&lt;5,"-",RANK(Y14,Y$7:Y$15,1)))</f>
        <v>8</v>
      </c>
      <c r="B14" s="37" t="s">
        <v>92</v>
      </c>
      <c r="C14" s="38" t="s">
        <v>93</v>
      </c>
      <c r="D14" s="56">
        <v>38976</v>
      </c>
      <c r="E14" s="138" t="s">
        <v>61</v>
      </c>
      <c r="F14" s="139">
        <f>IF(COUNT(D14)=0,"---",43431-D14)</f>
        <v>4455</v>
      </c>
      <c r="G14" s="140">
        <v>25</v>
      </c>
      <c r="H14" s="141">
        <v>27</v>
      </c>
      <c r="I14" s="142">
        <f>IF(COUNT(G14:H14)=0,"---",IF(COUNT(G14:H14)=1,"-",AVERAGE(G14:H14)))</f>
        <v>26</v>
      </c>
      <c r="J14" s="143">
        <f>IF(I14="---","---",IF(I14="-","-",IF(I14="dnf",COUNTA(I$7:I$15),IF(OR(I14="dns",I14="dq"),COUNTA(I$7:I$15)*2,RANK(I14,I$7:I$15,0)))))</f>
        <v>3</v>
      </c>
      <c r="K14" s="144">
        <v>34</v>
      </c>
      <c r="L14" s="145">
        <v>32</v>
      </c>
      <c r="M14" s="142">
        <f>IF(COUNT(K14:L14)=0,"---",IF(COUNT(K14:L14)=1,"-",AVERAGE(K14:L14)))</f>
        <v>33</v>
      </c>
      <c r="N14" s="146">
        <f>IF(M14="---","---",IF(M14="dnf",COUNTA(M$7:M$15),IF(OR(M14="dns",M14="dq"),COUNTA(M$7:M$15)*2,RANK(M14,M$7:M$15,0))))</f>
        <v>2</v>
      </c>
      <c r="O14" s="147">
        <v>22</v>
      </c>
      <c r="P14" s="143">
        <f>IF(O14=0,"---",IF(O14="dnf",COUNTA(O$7:O$15),IF(OR(O14="dns",O14="dq"),COUNTA(O$7:O$15)*2,RANK(O14,O$7:O$15,0))))</f>
        <v>8</v>
      </c>
      <c r="Q14" s="148">
        <v>17</v>
      </c>
      <c r="R14" s="143">
        <f>IF(Q14=0,"---",IF(Q14="dnf",COUNTA(Q$7:Q$15),IF(OR(Q14="dns",Q14="dq"),COUNTA(Q$7:Q$15)*2,RANK(Q14,Q$7:Q$15,1))))</f>
        <v>9</v>
      </c>
      <c r="S14" s="147"/>
      <c r="T14" s="143" t="str">
        <f>IF(S14=0,"---",IF(S14="dnf",COUNTA(S$7:S$15),IF(OR(S14="dns",S14="dq"),COUNTA(S$7:S$15)*2,RANK(S14,S$7:S$15,1))))</f>
        <v>---</v>
      </c>
      <c r="U14" s="147">
        <v>13</v>
      </c>
      <c r="V14" s="143">
        <f>IF(U14=0,"---",IF(U14="dnf",COUNTA(U$7:U$15),IF(OR(U14="dns",U14="dq"),COUNTA(U$7:U$15)*2,RANK(U14,U$7:U$15,0))))</f>
        <v>7</v>
      </c>
      <c r="W14" s="149">
        <v>3.7766203703703707E-3</v>
      </c>
      <c r="X14" s="143">
        <f>IF(COUNT(W14)=0,"-",IF(W14="dnf",COUNTA(W$7:W$15),IF(OR(W14="dns",W14="dq"),COUNTA(W$7:W$15)*2,RANK(W14,W$7:W$15,1))))</f>
        <v>7</v>
      </c>
      <c r="Y14" s="44">
        <f>IF(SUM(R14,J14,N14,P14,V14,T14,X14)=0,"---",IF(COUNT(R14,J14,N14,P14,V14,T14,X14)&lt;5,"-",SUM(R14,J14,N14,P14,V14,T14,X14)))</f>
        <v>36</v>
      </c>
    </row>
    <row r="15" spans="1:27" ht="18" customHeight="1" x14ac:dyDescent="0.2">
      <c r="A15" s="36">
        <f>IF(Y15="---","---",IF(COUNT(J15,N15,P15,#REF!,V15,X15)&lt;5,"-",RANK(Y15,Y$7:Y$15,1)))</f>
        <v>9</v>
      </c>
      <c r="B15" s="37" t="s">
        <v>96</v>
      </c>
      <c r="C15" s="38" t="s">
        <v>97</v>
      </c>
      <c r="D15" s="56">
        <v>38961</v>
      </c>
      <c r="E15" s="138" t="s">
        <v>98</v>
      </c>
      <c r="F15" s="139">
        <f>IF(COUNT(D15)=0,"---",43431-D15)</f>
        <v>4470</v>
      </c>
      <c r="G15" s="140">
        <v>17</v>
      </c>
      <c r="H15" s="141">
        <v>15</v>
      </c>
      <c r="I15" s="142">
        <f>IF(COUNT(G15:H15)=0,"---",IF(COUNT(G15:H15)=1,"-",AVERAGE(G15:H15)))</f>
        <v>16</v>
      </c>
      <c r="J15" s="143">
        <f>IF(I15="---","---",IF(I15="-","-",IF(I15="dnf",COUNTA(I$7:I$15),IF(OR(I15="dns",I15="dq"),COUNTA(I$7:I$15)*2,RANK(I15,I$7:I$15,0)))))</f>
        <v>7</v>
      </c>
      <c r="K15" s="144">
        <v>19</v>
      </c>
      <c r="L15" s="145">
        <v>20</v>
      </c>
      <c r="M15" s="142">
        <f>IF(COUNT(K15:L15)=0,"---",IF(COUNT(K15:L15)=1,"-",AVERAGE(K15:L15)))</f>
        <v>19.5</v>
      </c>
      <c r="N15" s="146">
        <f>IF(M15="---","---",IF(M15="dnf",COUNTA(M$7:M$15),IF(OR(M15="dns",M15="dq"),COUNTA(M$7:M$15)*2,RANK(M15,M$7:M$15,0))))</f>
        <v>9</v>
      </c>
      <c r="O15" s="147">
        <v>20</v>
      </c>
      <c r="P15" s="143">
        <f>IF(O15=0,"---",IF(O15="dnf",COUNTA(O$7:O$15),IF(OR(O15="dns",O15="dq"),COUNTA(O$7:O$15)*2,RANK(O15,O$7:O$15,0))))</f>
        <v>9</v>
      </c>
      <c r="Q15" s="148">
        <v>13</v>
      </c>
      <c r="R15" s="143">
        <f>IF(Q15=0,"---",IF(Q15="dnf",COUNTA(Q$7:Q$15),IF(OR(Q15="dns",Q15="dq"),COUNTA(Q$7:Q$15)*2,RANK(Q15,Q$7:Q$15,1))))</f>
        <v>8</v>
      </c>
      <c r="S15" s="147"/>
      <c r="T15" s="143" t="str">
        <f>IF(S15=0,"---",IF(S15="dnf",COUNTA(S$7:S$15),IF(OR(S15="dns",S15="dq"),COUNTA(S$7:S$15)*2,RANK(S15,S$7:S$15,1))))</f>
        <v>---</v>
      </c>
      <c r="U15" s="147">
        <v>1</v>
      </c>
      <c r="V15" s="143">
        <f>IF(U15=0,"---",IF(U15="dnf",COUNTA(U$7:U$15),IF(OR(U15="dns",U15="dq"),COUNTA(U$7:U$15)*2,RANK(U15,U$7:U$15,0))))</f>
        <v>9</v>
      </c>
      <c r="W15" s="149">
        <v>4.4525462962962965E-3</v>
      </c>
      <c r="X15" s="143">
        <f>IF(COUNT(W15)=0,"-",IF(W15="dnf",COUNTA(W$7:W$15),IF(OR(W15="dns",W15="dq"),COUNTA(W$7:W$15)*2,RANK(W15,W$7:W$15,1))))</f>
        <v>9</v>
      </c>
      <c r="Y15" s="44">
        <f>IF(SUM(R15,J15,N15,P15,V15,T15,X15)=0,"---",IF(COUNT(R15,J15,N15,P15,V15,T15,X15)&lt;5,"-",SUM(R15,J15,N15,P15,V15,T15,X15)))</f>
        <v>51</v>
      </c>
    </row>
  </sheetData>
  <sortState ref="A10:AA15">
    <sortCondition ref="A10"/>
  </sortState>
  <mergeCells count="13">
    <mergeCell ref="F4:F6"/>
    <mergeCell ref="G4:J4"/>
    <mergeCell ref="K4:N4"/>
    <mergeCell ref="O4:P4"/>
    <mergeCell ref="Q4:R4"/>
    <mergeCell ref="U4:V5"/>
    <mergeCell ref="W4:X4"/>
    <mergeCell ref="I5:J5"/>
    <mergeCell ref="M5:N5"/>
    <mergeCell ref="O5:P5"/>
    <mergeCell ref="Q5:R5"/>
    <mergeCell ref="W5:X5"/>
    <mergeCell ref="S4:T5"/>
  </mergeCells>
  <printOptions horizontalCentered="1"/>
  <pageMargins left="0.39" right="0.38" top="0.59055118110236227" bottom="0.31496062992125984" header="0.39370078740157483" footer="0.23622047244094491"/>
  <pageSetup paperSize="9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AA10"/>
  <sheetViews>
    <sheetView zoomScale="120" zoomScaleNormal="120" workbookViewId="0">
      <selection activeCell="A7" sqref="A7"/>
    </sheetView>
  </sheetViews>
  <sheetFormatPr defaultColWidth="9.109375" defaultRowHeight="10.199999999999999" x14ac:dyDescent="0.2"/>
  <cols>
    <col min="1" max="1" width="4" style="19" customWidth="1"/>
    <col min="2" max="2" width="9" style="19" customWidth="1"/>
    <col min="3" max="3" width="13.6640625" style="19" customWidth="1"/>
    <col min="4" max="4" width="9.44140625" style="19" customWidth="1"/>
    <col min="5" max="5" width="20.77734375" style="19" customWidth="1"/>
    <col min="6" max="6" width="2.6640625" style="19" customWidth="1"/>
    <col min="7" max="8" width="3.33203125" style="19" customWidth="1"/>
    <col min="9" max="9" width="4.5546875" style="19" customWidth="1"/>
    <col min="10" max="10" width="3.6640625" style="19" customWidth="1"/>
    <col min="11" max="12" width="3.33203125" style="150" customWidth="1"/>
    <col min="13" max="13" width="4.33203125" style="150" customWidth="1"/>
    <col min="14" max="14" width="3.6640625" style="150" customWidth="1"/>
    <col min="15" max="15" width="4.44140625" style="19" customWidth="1"/>
    <col min="16" max="16" width="3.6640625" style="19" customWidth="1"/>
    <col min="17" max="17" width="5.5546875" style="19" customWidth="1"/>
    <col min="18" max="18" width="3.109375" style="19" customWidth="1"/>
    <col min="19" max="19" width="3.88671875" style="19" hidden="1" customWidth="1"/>
    <col min="20" max="20" width="3.6640625" style="19" hidden="1" customWidth="1"/>
    <col min="21" max="21" width="3.88671875" style="19" customWidth="1"/>
    <col min="22" max="22" width="3.6640625" style="19" customWidth="1"/>
    <col min="23" max="23" width="5.33203125" style="19" customWidth="1"/>
    <col min="24" max="24" width="3.6640625" style="19" customWidth="1"/>
    <col min="25" max="25" width="5.109375" style="46" customWidth="1"/>
    <col min="26" max="16384" width="9.109375" style="19"/>
  </cols>
  <sheetData>
    <row r="1" spans="1:27" s="7" customFormat="1" ht="22.8" x14ac:dyDescent="0.25">
      <c r="A1" s="1"/>
      <c r="B1" s="2" t="s">
        <v>0</v>
      </c>
      <c r="C1" s="3" t="s">
        <v>38</v>
      </c>
      <c r="D1" s="4"/>
      <c r="E1" s="4"/>
      <c r="F1" s="4"/>
      <c r="G1" s="5"/>
      <c r="H1" s="5"/>
      <c r="I1" s="5"/>
      <c r="J1" s="5"/>
      <c r="K1" s="124"/>
      <c r="L1" s="124"/>
      <c r="M1" s="124"/>
      <c r="N1" s="124"/>
      <c r="O1" s="5"/>
      <c r="P1" s="5"/>
      <c r="Q1" s="125"/>
      <c r="R1" s="125"/>
      <c r="S1" s="5"/>
      <c r="T1" s="5"/>
      <c r="U1" s="5"/>
      <c r="V1" s="5"/>
      <c r="W1" s="5"/>
      <c r="X1" s="5"/>
      <c r="Y1" s="6" t="s">
        <v>32</v>
      </c>
    </row>
    <row r="2" spans="1:27" s="7" customFormat="1" ht="24.6" x14ac:dyDescent="0.25">
      <c r="A2" s="8"/>
      <c r="B2" s="2" t="s">
        <v>1</v>
      </c>
      <c r="C2" s="3" t="s">
        <v>41</v>
      </c>
      <c r="D2" s="9"/>
      <c r="E2" s="9"/>
      <c r="F2" s="9"/>
      <c r="G2" s="5"/>
      <c r="H2" s="5"/>
      <c r="I2" s="5"/>
      <c r="J2" s="5"/>
      <c r="K2" s="124"/>
      <c r="L2" s="124"/>
      <c r="M2" s="124"/>
      <c r="N2" s="124"/>
      <c r="O2" s="5"/>
      <c r="P2" s="5"/>
      <c r="Q2" s="126"/>
      <c r="R2" s="126"/>
      <c r="S2" s="5"/>
      <c r="T2" s="5"/>
      <c r="U2" s="5"/>
      <c r="V2" s="5"/>
      <c r="W2" s="5"/>
      <c r="X2" s="5"/>
      <c r="Y2" s="52" t="s">
        <v>33</v>
      </c>
      <c r="AA2" s="11"/>
    </row>
    <row r="3" spans="1:27" s="7" customFormat="1" ht="25.2" thickBot="1" x14ac:dyDescent="0.35">
      <c r="A3" s="8"/>
      <c r="B3" s="12" t="s">
        <v>2</v>
      </c>
      <c r="C3" s="3">
        <v>0</v>
      </c>
      <c r="D3" s="55" t="s">
        <v>42</v>
      </c>
      <c r="E3" s="9"/>
      <c r="F3" s="9"/>
      <c r="G3" s="10"/>
      <c r="H3" s="10"/>
      <c r="I3" s="10"/>
      <c r="J3" s="10"/>
      <c r="K3" s="127"/>
      <c r="L3" s="127"/>
      <c r="M3" s="127"/>
      <c r="N3" s="127"/>
      <c r="O3" s="10"/>
      <c r="P3" s="10"/>
      <c r="Q3" s="126"/>
      <c r="R3" s="126"/>
      <c r="S3" s="10"/>
      <c r="T3" s="10"/>
      <c r="U3" s="10"/>
      <c r="V3" s="10"/>
      <c r="W3" s="10"/>
      <c r="X3" s="10"/>
      <c r="Y3" s="13" t="s">
        <v>34</v>
      </c>
    </row>
    <row r="4" spans="1:27" ht="12.75" customHeight="1" x14ac:dyDescent="0.2">
      <c r="A4" s="14"/>
      <c r="B4" s="15"/>
      <c r="C4" s="15"/>
      <c r="D4" s="16" t="s">
        <v>3</v>
      </c>
      <c r="E4" s="17" t="s">
        <v>4</v>
      </c>
      <c r="F4" s="171" t="s">
        <v>5</v>
      </c>
      <c r="G4" s="174" t="s">
        <v>6</v>
      </c>
      <c r="H4" s="174"/>
      <c r="I4" s="174"/>
      <c r="J4" s="175"/>
      <c r="K4" s="176" t="s">
        <v>43</v>
      </c>
      <c r="L4" s="177"/>
      <c r="M4" s="177"/>
      <c r="N4" s="178"/>
      <c r="O4" s="179" t="s">
        <v>44</v>
      </c>
      <c r="P4" s="180"/>
      <c r="Q4" s="181" t="s">
        <v>45</v>
      </c>
      <c r="R4" s="182"/>
      <c r="S4" s="157" t="s">
        <v>46</v>
      </c>
      <c r="T4" s="158"/>
      <c r="U4" s="157" t="s">
        <v>47</v>
      </c>
      <c r="V4" s="158"/>
      <c r="W4" s="161" t="s">
        <v>48</v>
      </c>
      <c r="X4" s="162"/>
      <c r="Y4" s="18" t="s">
        <v>35</v>
      </c>
    </row>
    <row r="5" spans="1:27" ht="12.75" customHeight="1" x14ac:dyDescent="0.2">
      <c r="A5" s="20" t="s">
        <v>7</v>
      </c>
      <c r="B5" s="21" t="s">
        <v>8</v>
      </c>
      <c r="C5" s="22" t="s">
        <v>9</v>
      </c>
      <c r="D5" s="23" t="s">
        <v>10</v>
      </c>
      <c r="E5" s="24" t="s">
        <v>11</v>
      </c>
      <c r="F5" s="172"/>
      <c r="G5" s="61" t="s">
        <v>12</v>
      </c>
      <c r="H5" s="25" t="s">
        <v>13</v>
      </c>
      <c r="I5" s="163" t="s">
        <v>49</v>
      </c>
      <c r="J5" s="164"/>
      <c r="K5" s="128" t="s">
        <v>12</v>
      </c>
      <c r="L5" s="129" t="s">
        <v>13</v>
      </c>
      <c r="M5" s="165" t="s">
        <v>50</v>
      </c>
      <c r="N5" s="166"/>
      <c r="O5" s="167" t="s">
        <v>51</v>
      </c>
      <c r="P5" s="164"/>
      <c r="Q5" s="168" t="s">
        <v>52</v>
      </c>
      <c r="R5" s="169"/>
      <c r="S5" s="159"/>
      <c r="T5" s="160"/>
      <c r="U5" s="159"/>
      <c r="V5" s="160"/>
      <c r="W5" s="170" t="s">
        <v>25</v>
      </c>
      <c r="X5" s="166"/>
      <c r="Y5" s="26" t="s">
        <v>36</v>
      </c>
    </row>
    <row r="6" spans="1:27" ht="10.8" thickBot="1" x14ac:dyDescent="0.25">
      <c r="A6" s="27"/>
      <c r="B6" s="28"/>
      <c r="C6" s="28"/>
      <c r="D6" s="29"/>
      <c r="E6" s="30"/>
      <c r="F6" s="173"/>
      <c r="G6" s="130" t="s">
        <v>53</v>
      </c>
      <c r="H6" s="131" t="s">
        <v>53</v>
      </c>
      <c r="I6" s="33" t="s">
        <v>53</v>
      </c>
      <c r="J6" s="132" t="s">
        <v>15</v>
      </c>
      <c r="K6" s="133" t="s">
        <v>14</v>
      </c>
      <c r="L6" s="134" t="s">
        <v>14</v>
      </c>
      <c r="M6" s="135" t="s">
        <v>14</v>
      </c>
      <c r="N6" s="136" t="s">
        <v>15</v>
      </c>
      <c r="O6" s="31" t="s">
        <v>16</v>
      </c>
      <c r="P6" s="132" t="s">
        <v>15</v>
      </c>
      <c r="Q6" s="31" t="s">
        <v>54</v>
      </c>
      <c r="R6" s="137" t="s">
        <v>15</v>
      </c>
      <c r="S6" s="31" t="s">
        <v>54</v>
      </c>
      <c r="T6" s="132" t="s">
        <v>15</v>
      </c>
      <c r="U6" s="31" t="s">
        <v>54</v>
      </c>
      <c r="V6" s="132" t="s">
        <v>15</v>
      </c>
      <c r="W6" s="51" t="s">
        <v>55</v>
      </c>
      <c r="X6" s="136" t="s">
        <v>15</v>
      </c>
      <c r="Y6" s="35"/>
    </row>
    <row r="7" spans="1:27" ht="18" customHeight="1" x14ac:dyDescent="0.2">
      <c r="A7" s="36">
        <f>IF(Y7="---","---",IF(COUNT(J7,N7,P7,#REF!,V7,X7)&lt;5,"-",RANK(Y7,Y$7:Y$10,1)))</f>
        <v>1</v>
      </c>
      <c r="B7" s="37" t="s">
        <v>56</v>
      </c>
      <c r="C7" s="38" t="s">
        <v>57</v>
      </c>
      <c r="D7" s="56">
        <v>38861</v>
      </c>
      <c r="E7" s="138" t="s">
        <v>58</v>
      </c>
      <c r="F7" s="139">
        <f>IF(COUNT(D7)=0,"---",43431-D7)</f>
        <v>4570</v>
      </c>
      <c r="G7" s="140">
        <v>25</v>
      </c>
      <c r="H7" s="141">
        <v>25</v>
      </c>
      <c r="I7" s="142">
        <f>IF(COUNT(G7:H7)=0,"---",IF(COUNT(G7:H7)=1,"-",AVERAGE(G7:H7)))</f>
        <v>25</v>
      </c>
      <c r="J7" s="143">
        <f>IF(I7="---","---",IF(I7="-","-",IF(I7="dnf",COUNTA(I$7:I$10),IF(OR(I7="dns",I7="dq"),COUNTA(I$7:I$10)*2,RANK(I7,I$7:I$10,0)))))</f>
        <v>1</v>
      </c>
      <c r="K7" s="144">
        <v>26</v>
      </c>
      <c r="L7" s="145">
        <v>25</v>
      </c>
      <c r="M7" s="142">
        <f>IF(COUNT(K7:L7)=0,"---",IF(COUNT(K7:L7)=1,"-",AVERAGE(K7:L7)))</f>
        <v>25.5</v>
      </c>
      <c r="N7" s="146">
        <f>IF(M7="---","---",IF(M7="dnf",COUNTA(M$7:M$10),IF(OR(M7="dns",M7="dq"),COUNTA(M$7:M$10)*2,RANK(M7,M$7:M$10,0))))</f>
        <v>4</v>
      </c>
      <c r="O7" s="147">
        <v>34</v>
      </c>
      <c r="P7" s="143">
        <f>IF(O7=0,"---",IF(O7="dnf",COUNTA(O$7:O$10),IF(OR(O7="dns",O7="dq"),COUNTA(O$7:O$10)*2,RANK(O7,O$7:O$10,0))))</f>
        <v>2</v>
      </c>
      <c r="Q7" s="148">
        <v>12.8</v>
      </c>
      <c r="R7" s="143">
        <f>IF(Q7=0,"---",IF(Q7="dnf",COUNTA(Q$7:Q$10),IF(OR(Q7="dns",Q7="dq"),COUNTA(Q$7:Q$10)*2,RANK(Q7,Q$7:Q$10,1))))</f>
        <v>3</v>
      </c>
      <c r="S7" s="147"/>
      <c r="T7" s="143" t="str">
        <f>IF(S7=0,"---",IF(S7="dnf",COUNTA(S$7:S$10),IF(OR(S7="dns",S7="dq"),COUNTA(S$7:S$10)*2,RANK(S7,S$7:S$10,1))))</f>
        <v>---</v>
      </c>
      <c r="U7" s="147">
        <v>73</v>
      </c>
      <c r="V7" s="143">
        <f>IF(U7=0,"---",IF(U7="dnf",COUNTA(U$7:U$10),IF(OR(U7="dns",U7="dq"),COUNTA(U$7:U$10)*2,RANK(U7,U$7:U$10,0))))</f>
        <v>1</v>
      </c>
      <c r="W7" s="149">
        <v>2.4236111111111112E-3</v>
      </c>
      <c r="X7" s="143">
        <f>IF(COUNT(W7)=0,"-",IF(W7="dnf",COUNTA(W$7:W$10),IF(OR(W7="dns",W7="dq"),COUNTA(W$7:W$10)*2,RANK(W7,W$7:W$10,1))))</f>
        <v>1</v>
      </c>
      <c r="Y7" s="44">
        <f>IF(SUM(R7,J7,N7,P7,T7,V7,X7)=0,"---",IF(COUNT(R7,J7,N7,P7,T7,V7,X7)&lt;5,"-",SUM(R7,J7,N7,P7,T7,V7,X7)))</f>
        <v>12</v>
      </c>
    </row>
    <row r="8" spans="1:27" ht="18" customHeight="1" x14ac:dyDescent="0.2">
      <c r="A8" s="36">
        <f>IF(Y8="---","---",IF(COUNT(J8,N8,P8,#REF!,V8,X8)&lt;5,"-",RANK(Y8,Y$7:Y$10,1)))</f>
        <v>2</v>
      </c>
      <c r="B8" s="37" t="s">
        <v>59</v>
      </c>
      <c r="C8" s="38" t="s">
        <v>60</v>
      </c>
      <c r="D8" s="56">
        <v>38975</v>
      </c>
      <c r="E8" s="138" t="s">
        <v>61</v>
      </c>
      <c r="F8" s="139">
        <f>IF(COUNT(D8)=0,"---",43431-D8)</f>
        <v>4456</v>
      </c>
      <c r="G8" s="140">
        <v>23</v>
      </c>
      <c r="H8" s="141">
        <v>22</v>
      </c>
      <c r="I8" s="142">
        <f>IF(COUNT(G8:H8)=0,"---",IF(COUNT(G8:H8)=1,"-",AVERAGE(G8:H8)))</f>
        <v>22.5</v>
      </c>
      <c r="J8" s="143">
        <f>IF(I8="---","---",IF(I8="-","-",IF(I8="dnf",COUNTA(I$7:I$10),IF(OR(I8="dns",I8="dq"),COUNTA(I$7:I$10)*2,RANK(I8,I$7:I$10,0)))))</f>
        <v>4</v>
      </c>
      <c r="K8" s="144">
        <v>35</v>
      </c>
      <c r="L8" s="145">
        <v>24</v>
      </c>
      <c r="M8" s="142">
        <f>IF(COUNT(K8:L8)=0,"---",IF(COUNT(K8:L8)=1,"-",AVERAGE(K8:L8)))</f>
        <v>29.5</v>
      </c>
      <c r="N8" s="146">
        <f>IF(M8="---","---",IF(M8="dnf",COUNTA(M$7:M$10),IF(OR(M8="dns",M8="dq"),COUNTA(M$7:M$10)*2,RANK(M8,M$7:M$10,0))))</f>
        <v>1</v>
      </c>
      <c r="O8" s="147">
        <v>38</v>
      </c>
      <c r="P8" s="143">
        <f>IF(O8=0,"---",IF(O8="dnf",COUNTA(O$7:O$10),IF(OR(O8="dns",O8="dq"),COUNTA(O$7:O$10)*2,RANK(O8,O$7:O$10,0))))</f>
        <v>1</v>
      </c>
      <c r="Q8" s="148">
        <v>12.5</v>
      </c>
      <c r="R8" s="143">
        <f>IF(Q8=0,"---",IF(Q8="dnf",COUNTA(Q$7:Q$10),IF(OR(Q8="dns",Q8="dq"),COUNTA(Q$7:Q$10)*2,RANK(Q8,Q$7:Q$10,1))))</f>
        <v>2</v>
      </c>
      <c r="S8" s="147"/>
      <c r="T8" s="143" t="str">
        <f>IF(S8=0,"---",IF(S8="dnf",COUNTA(S$7:S$10),IF(OR(S8="dns",S8="dq"),COUNTA(S$7:S$10)*2,RANK(S8,S$7:S$10,1))))</f>
        <v>---</v>
      </c>
      <c r="U8" s="147">
        <v>40</v>
      </c>
      <c r="V8" s="143">
        <f>IF(U8=0,"---",IF(U8="dnf",COUNTA(U$7:U$10),IF(OR(U8="dns",U8="dq"),COUNTA(U$7:U$10)*2,RANK(U8,U$7:U$10,0))))</f>
        <v>2</v>
      </c>
      <c r="W8" s="149">
        <v>3.0613425925925925E-3</v>
      </c>
      <c r="X8" s="143">
        <f>IF(COUNT(W8)=0,"-",IF(W8="dnf",COUNTA(W$7:W$10),IF(OR(W8="dns",W8="dq"),COUNTA(W$7:W$10)*2,RANK(W8,W$7:W$10,1))))</f>
        <v>4</v>
      </c>
      <c r="Y8" s="44">
        <f>IF(SUM(R8,J8,N8,P8,T8,V8,X8)=0,"---",IF(COUNT(R8,J8,N8,P8,T8,V8,X8)&lt;5,"-",SUM(R8,J8,N8,P8,T8,V8,X8)))</f>
        <v>14</v>
      </c>
    </row>
    <row r="9" spans="1:27" ht="18" customHeight="1" x14ac:dyDescent="0.2">
      <c r="A9" s="36">
        <f>IF(Y9="---","---",IF(COUNT(J9,N9,P9,#REF!,V9,X9)&lt;5,"-",RANK(Y9,Y$7:Y$10,1)))</f>
        <v>3</v>
      </c>
      <c r="B9" s="37" t="s">
        <v>62</v>
      </c>
      <c r="C9" s="38" t="s">
        <v>63</v>
      </c>
      <c r="D9" s="56">
        <v>38650</v>
      </c>
      <c r="E9" s="138" t="s">
        <v>61</v>
      </c>
      <c r="F9" s="139">
        <f>IF(COUNT(D9)=0,"---",43431-D9)</f>
        <v>4781</v>
      </c>
      <c r="G9" s="140">
        <v>24</v>
      </c>
      <c r="H9" s="141">
        <v>24</v>
      </c>
      <c r="I9" s="142">
        <f>IF(COUNT(G9:H9)=0,"---",IF(COUNT(G9:H9)=1,"-",AVERAGE(G9:H9)))</f>
        <v>24</v>
      </c>
      <c r="J9" s="143">
        <f>IF(I9="---","---",IF(I9="-","-",IF(I9="dnf",COUNTA(I$7:I$10),IF(OR(I9="dns",I9="dq"),COUNTA(I$7:I$10)*2,RANK(I9,I$7:I$10,0)))))</f>
        <v>2</v>
      </c>
      <c r="K9" s="144">
        <v>23</v>
      </c>
      <c r="L9" s="145">
        <v>32</v>
      </c>
      <c r="M9" s="142">
        <f>IF(COUNT(K9:L9)=0,"---",IF(COUNT(K9:L9)=1,"-",AVERAGE(K9:L9)))</f>
        <v>27.5</v>
      </c>
      <c r="N9" s="146">
        <f>IF(M9="---","---",IF(M9="dnf",COUNTA(M$7:M$10),IF(OR(M9="dns",M9="dq"),COUNTA(M$7:M$10)*2,RANK(M9,M$7:M$10,0))))</f>
        <v>2</v>
      </c>
      <c r="O9" s="147">
        <v>34</v>
      </c>
      <c r="P9" s="143">
        <f>IF(O9=0,"---",IF(O9="dnf",COUNTA(O$7:O$10),IF(OR(O9="dns",O9="dq"),COUNTA(O$7:O$10)*2,RANK(O9,O$7:O$10,0))))</f>
        <v>2</v>
      </c>
      <c r="Q9" s="148">
        <v>14.8</v>
      </c>
      <c r="R9" s="143">
        <f>IF(Q9=0,"---",IF(Q9="dnf",COUNTA(Q$7:Q$10),IF(OR(Q9="dns",Q9="dq"),COUNTA(Q$7:Q$10)*2,RANK(Q9,Q$7:Q$10,1))))</f>
        <v>4</v>
      </c>
      <c r="S9" s="147"/>
      <c r="T9" s="143" t="str">
        <f>IF(S9=0,"---",IF(S9="dnf",COUNTA(S$7:S$10),IF(OR(S9="dns",S9="dq"),COUNTA(S$7:S$10)*2,RANK(S9,S$7:S$10,1))))</f>
        <v>---</v>
      </c>
      <c r="U9" s="147">
        <v>28</v>
      </c>
      <c r="V9" s="143">
        <f>IF(U9=0,"---",IF(U9="dnf",COUNTA(U$7:U$10),IF(OR(U9="dns",U9="dq"),COUNTA(U$7:U$10)*2,RANK(U9,U$7:U$10,0))))</f>
        <v>3</v>
      </c>
      <c r="W9" s="149">
        <v>2.488425925925926E-3</v>
      </c>
      <c r="X9" s="143">
        <f>IF(COUNT(W9)=0,"-",IF(W9="dnf",COUNTA(W$7:W$10),IF(OR(W9="dns",W9="dq"),COUNTA(W$7:W$10)*2,RANK(W9,W$7:W$10,1))))</f>
        <v>2</v>
      </c>
      <c r="Y9" s="44">
        <f>IF(SUM(R9,J9,N9,P9,T9,V9,X9)=0,"---",IF(COUNT(R9,J9,N9,P9,T9,V9,X9)&lt;5,"-",SUM(R9,J9,N9,P9,T9,V9,X9)))</f>
        <v>15</v>
      </c>
    </row>
    <row r="10" spans="1:27" ht="18" customHeight="1" x14ac:dyDescent="0.2">
      <c r="A10" s="36">
        <f>IF(Y10="---","---",IF(COUNT(J10,N10,P10,#REF!,V10,X10)&lt;5,"-",RANK(Y10,Y$7:Y$10,1)))</f>
        <v>4</v>
      </c>
      <c r="B10" s="37" t="s">
        <v>64</v>
      </c>
      <c r="C10" s="38" t="s">
        <v>65</v>
      </c>
      <c r="D10" s="56">
        <v>38617</v>
      </c>
      <c r="E10" s="138" t="s">
        <v>61</v>
      </c>
      <c r="F10" s="139">
        <f>IF(COUNT(D10)=0,"---",43431-D10)</f>
        <v>4814</v>
      </c>
      <c r="G10" s="140">
        <v>25</v>
      </c>
      <c r="H10" s="141">
        <v>22</v>
      </c>
      <c r="I10" s="142">
        <f>IF(COUNT(G10:H10)=0,"---",IF(COUNT(G10:H10)=1,"-",AVERAGE(G10:H10)))</f>
        <v>23.5</v>
      </c>
      <c r="J10" s="143">
        <f>IF(I10="---","---",IF(I10="-","-",IF(I10="dnf",COUNTA(I$7:I$10),IF(OR(I10="dns",I10="dq"),COUNTA(I$7:I$10)*2,RANK(I10,I$7:I$10,0)))))</f>
        <v>3</v>
      </c>
      <c r="K10" s="144">
        <v>25</v>
      </c>
      <c r="L10" s="145">
        <v>27</v>
      </c>
      <c r="M10" s="142">
        <f>IF(COUNT(K10:L10)=0,"---",IF(COUNT(K10:L10)=1,"-",AVERAGE(K10:L10)))</f>
        <v>26</v>
      </c>
      <c r="N10" s="146">
        <f>IF(M10="---","---",IF(M10="dnf",COUNTA(M$7:M$10),IF(OR(M10="dns",M10="dq"),COUNTA(M$7:M$10)*2,RANK(M10,M$7:M$10,0))))</f>
        <v>3</v>
      </c>
      <c r="O10" s="147">
        <v>33</v>
      </c>
      <c r="P10" s="143">
        <f>IF(O10=0,"---",IF(O10="dnf",COUNTA(O$7:O$10),IF(OR(O10="dns",O10="dq"),COUNTA(O$7:O$10)*2,RANK(O10,O$7:O$10,0))))</f>
        <v>4</v>
      </c>
      <c r="Q10" s="148">
        <v>11.2</v>
      </c>
      <c r="R10" s="143">
        <f>IF(Q10=0,"---",IF(Q10="dnf",COUNTA(Q$7:Q$10),IF(OR(Q10="dns",Q10="dq"),COUNTA(Q$7:Q$10)*2,RANK(Q10,Q$7:Q$10,1))))</f>
        <v>1</v>
      </c>
      <c r="S10" s="147"/>
      <c r="T10" s="143" t="str">
        <f>IF(S10=0,"---",IF(S10="dnf",COUNTA(S$7:S$10),IF(OR(S10="dns",S10="dq"),COUNTA(S$7:S$10)*2,RANK(S10,S$7:S$10,1))))</f>
        <v>---</v>
      </c>
      <c r="U10" s="147">
        <v>20</v>
      </c>
      <c r="V10" s="143">
        <f>IF(U10=0,"---",IF(U10="dnf",COUNTA(U$7:U$10),IF(OR(U10="dns",U10="dq"),COUNTA(U$7:U$10)*2,RANK(U10,U$7:U$10,0))))</f>
        <v>4</v>
      </c>
      <c r="W10" s="149">
        <v>2.7187500000000002E-3</v>
      </c>
      <c r="X10" s="143">
        <f>IF(COUNT(W10)=0,"-",IF(W10="dnf",COUNTA(W$7:W$10),IF(OR(W10="dns",W10="dq"),COUNTA(W$7:W$10)*2,RANK(W10,W$7:W$10,1))))</f>
        <v>3</v>
      </c>
      <c r="Y10" s="44">
        <f>IF(SUM(R10,J10,N10,P10,T10,V10,X10)=0,"---",IF(COUNT(R10,J10,N10,P10,T10,V10,X10)&lt;5,"-",SUM(R10,J10,N10,P10,T10,V10,X10)))</f>
        <v>18</v>
      </c>
    </row>
  </sheetData>
  <mergeCells count="13">
    <mergeCell ref="U4:V5"/>
    <mergeCell ref="W4:X4"/>
    <mergeCell ref="I5:J5"/>
    <mergeCell ref="M5:N5"/>
    <mergeCell ref="O5:P5"/>
    <mergeCell ref="Q5:R5"/>
    <mergeCell ref="W5:X5"/>
    <mergeCell ref="S4:T5"/>
    <mergeCell ref="F4:F6"/>
    <mergeCell ref="G4:J4"/>
    <mergeCell ref="K4:N4"/>
    <mergeCell ref="O4:P4"/>
    <mergeCell ref="Q4:R4"/>
  </mergeCells>
  <printOptions horizontalCentered="1"/>
  <pageMargins left="0.39" right="0.38" top="0.59055118110236227" bottom="0.31496062992125984" header="0.39370078740157483" footer="0.23622047244094491"/>
  <pageSetup paperSize="9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C13"/>
  <sheetViews>
    <sheetView zoomScale="120" zoomScaleNormal="120" workbookViewId="0">
      <selection activeCell="A9" sqref="A9"/>
    </sheetView>
  </sheetViews>
  <sheetFormatPr defaultColWidth="9.109375" defaultRowHeight="10.199999999999999" x14ac:dyDescent="0.2"/>
  <cols>
    <col min="1" max="1" width="4" style="19" customWidth="1"/>
    <col min="2" max="2" width="9" style="19" customWidth="1"/>
    <col min="3" max="3" width="13.6640625" style="19" customWidth="1"/>
    <col min="4" max="4" width="9.44140625" style="19" customWidth="1"/>
    <col min="5" max="5" width="20.77734375" style="19" customWidth="1"/>
    <col min="6" max="6" width="2.6640625" style="19" customWidth="1"/>
    <col min="7" max="8" width="3.33203125" style="19" customWidth="1"/>
    <col min="9" max="9" width="4.5546875" style="19" customWidth="1"/>
    <col min="10" max="10" width="3.6640625" style="19" customWidth="1"/>
    <col min="11" max="12" width="3.33203125" style="150" customWidth="1"/>
    <col min="13" max="13" width="4.33203125" style="150" customWidth="1"/>
    <col min="14" max="14" width="3.6640625" style="150" customWidth="1"/>
    <col min="15" max="15" width="4.44140625" style="19" customWidth="1"/>
    <col min="16" max="16" width="3.6640625" style="19" customWidth="1"/>
    <col min="17" max="17" width="5.5546875" style="19" customWidth="1"/>
    <col min="18" max="18" width="3.109375" style="19" customWidth="1"/>
    <col min="19" max="19" width="3.88671875" style="19" hidden="1" customWidth="1"/>
    <col min="20" max="20" width="3.6640625" style="19" hidden="1" customWidth="1"/>
    <col min="21" max="21" width="3.88671875" style="19" customWidth="1"/>
    <col min="22" max="22" width="3.6640625" style="19" customWidth="1"/>
    <col min="23" max="23" width="3.88671875" style="19" hidden="1" customWidth="1"/>
    <col min="24" max="24" width="3.6640625" style="19" hidden="1" customWidth="1"/>
    <col min="25" max="25" width="5.33203125" style="19" customWidth="1"/>
    <col min="26" max="26" width="3.6640625" style="19" customWidth="1"/>
    <col min="27" max="27" width="5.109375" style="46" customWidth="1"/>
    <col min="28" max="16384" width="9.109375" style="19"/>
  </cols>
  <sheetData>
    <row r="1" spans="1:29" s="7" customFormat="1" ht="22.8" x14ac:dyDescent="0.25">
      <c r="A1" s="1"/>
      <c r="B1" s="2" t="s">
        <v>0</v>
      </c>
      <c r="C1" s="3" t="s">
        <v>40</v>
      </c>
      <c r="D1" s="4"/>
      <c r="E1" s="4"/>
      <c r="F1" s="4"/>
      <c r="G1" s="5"/>
      <c r="H1" s="5"/>
      <c r="I1" s="5"/>
      <c r="J1" s="5"/>
      <c r="K1" s="124"/>
      <c r="L1" s="124"/>
      <c r="M1" s="124"/>
      <c r="N1" s="124"/>
      <c r="O1" s="5"/>
      <c r="P1" s="5"/>
      <c r="Q1" s="125"/>
      <c r="R1" s="125"/>
      <c r="S1" s="5"/>
      <c r="T1" s="5"/>
      <c r="U1" s="5"/>
      <c r="V1" s="5"/>
      <c r="W1" s="5"/>
      <c r="X1" s="5"/>
      <c r="Y1" s="5"/>
      <c r="Z1" s="5"/>
      <c r="AA1" s="6" t="s">
        <v>32</v>
      </c>
    </row>
    <row r="2" spans="1:29" s="7" customFormat="1" ht="24.6" x14ac:dyDescent="0.25">
      <c r="A2" s="8"/>
      <c r="B2" s="2" t="s">
        <v>1</v>
      </c>
      <c r="C2" s="3" t="s">
        <v>126</v>
      </c>
      <c r="D2" s="9"/>
      <c r="E2" s="9"/>
      <c r="F2" s="9"/>
      <c r="G2" s="5"/>
      <c r="H2" s="5"/>
      <c r="I2" s="5"/>
      <c r="J2" s="5"/>
      <c r="K2" s="124"/>
      <c r="L2" s="124"/>
      <c r="M2" s="124"/>
      <c r="N2" s="124"/>
      <c r="O2" s="5"/>
      <c r="P2" s="5"/>
      <c r="Q2" s="126"/>
      <c r="R2" s="126"/>
      <c r="S2" s="5"/>
      <c r="T2" s="5"/>
      <c r="U2" s="5"/>
      <c r="V2" s="5"/>
      <c r="W2" s="5"/>
      <c r="X2" s="5"/>
      <c r="Y2" s="5"/>
      <c r="Z2" s="5"/>
      <c r="AA2" s="52" t="s">
        <v>33</v>
      </c>
      <c r="AC2" s="11"/>
    </row>
    <row r="3" spans="1:29" s="7" customFormat="1" ht="25.2" thickBot="1" x14ac:dyDescent="0.35">
      <c r="A3" s="8"/>
      <c r="B3" s="12" t="s">
        <v>2</v>
      </c>
      <c r="C3" s="3">
        <v>1</v>
      </c>
      <c r="D3" s="55" t="s">
        <v>42</v>
      </c>
      <c r="E3" s="9"/>
      <c r="F3" s="9"/>
      <c r="G3" s="10"/>
      <c r="H3" s="10"/>
      <c r="I3" s="10"/>
      <c r="J3" s="10"/>
      <c r="K3" s="127"/>
      <c r="L3" s="127"/>
      <c r="M3" s="127"/>
      <c r="N3" s="127"/>
      <c r="O3" s="10"/>
      <c r="P3" s="10"/>
      <c r="Q3" s="126"/>
      <c r="R3" s="126"/>
      <c r="S3" s="10"/>
      <c r="T3" s="10"/>
      <c r="U3" s="10"/>
      <c r="V3" s="10"/>
      <c r="W3" s="10"/>
      <c r="X3" s="10"/>
      <c r="Y3" s="10"/>
      <c r="Z3" s="10"/>
      <c r="AA3" s="13" t="s">
        <v>34</v>
      </c>
    </row>
    <row r="4" spans="1:29" ht="12.75" customHeight="1" x14ac:dyDescent="0.2">
      <c r="A4" s="14"/>
      <c r="B4" s="15"/>
      <c r="C4" s="15"/>
      <c r="D4" s="16" t="s">
        <v>3</v>
      </c>
      <c r="E4" s="17" t="s">
        <v>4</v>
      </c>
      <c r="F4" s="171" t="s">
        <v>5</v>
      </c>
      <c r="G4" s="174" t="s">
        <v>6</v>
      </c>
      <c r="H4" s="174"/>
      <c r="I4" s="174"/>
      <c r="J4" s="175"/>
      <c r="K4" s="176" t="s">
        <v>43</v>
      </c>
      <c r="L4" s="177"/>
      <c r="M4" s="177"/>
      <c r="N4" s="178"/>
      <c r="O4" s="179" t="s">
        <v>44</v>
      </c>
      <c r="P4" s="180"/>
      <c r="Q4" s="181" t="s">
        <v>45</v>
      </c>
      <c r="R4" s="182"/>
      <c r="S4" s="157" t="s">
        <v>46</v>
      </c>
      <c r="T4" s="158"/>
      <c r="U4" s="157" t="s">
        <v>47</v>
      </c>
      <c r="V4" s="158"/>
      <c r="W4" s="157" t="s">
        <v>47</v>
      </c>
      <c r="X4" s="158"/>
      <c r="Y4" s="161" t="s">
        <v>48</v>
      </c>
      <c r="Z4" s="162"/>
      <c r="AA4" s="18" t="s">
        <v>35</v>
      </c>
    </row>
    <row r="5" spans="1:29" ht="12.75" customHeight="1" x14ac:dyDescent="0.2">
      <c r="A5" s="20" t="s">
        <v>7</v>
      </c>
      <c r="B5" s="21" t="s">
        <v>8</v>
      </c>
      <c r="C5" s="22" t="s">
        <v>9</v>
      </c>
      <c r="D5" s="23" t="s">
        <v>10</v>
      </c>
      <c r="E5" s="24" t="s">
        <v>11</v>
      </c>
      <c r="F5" s="172"/>
      <c r="G5" s="152" t="s">
        <v>12</v>
      </c>
      <c r="H5" s="25" t="s">
        <v>13</v>
      </c>
      <c r="I5" s="163" t="s">
        <v>49</v>
      </c>
      <c r="J5" s="164"/>
      <c r="K5" s="128" t="s">
        <v>12</v>
      </c>
      <c r="L5" s="129" t="s">
        <v>13</v>
      </c>
      <c r="M5" s="165" t="s">
        <v>50</v>
      </c>
      <c r="N5" s="166"/>
      <c r="O5" s="167" t="s">
        <v>51</v>
      </c>
      <c r="P5" s="164"/>
      <c r="Q5" s="168" t="s">
        <v>52</v>
      </c>
      <c r="R5" s="169"/>
      <c r="S5" s="159"/>
      <c r="T5" s="160"/>
      <c r="U5" s="159"/>
      <c r="V5" s="160"/>
      <c r="W5" s="159"/>
      <c r="X5" s="160"/>
      <c r="Y5" s="170" t="s">
        <v>25</v>
      </c>
      <c r="Z5" s="166"/>
      <c r="AA5" s="26" t="s">
        <v>36</v>
      </c>
    </row>
    <row r="6" spans="1:29" ht="10.8" thickBot="1" x14ac:dyDescent="0.25">
      <c r="A6" s="27"/>
      <c r="B6" s="28"/>
      <c r="C6" s="28"/>
      <c r="D6" s="29"/>
      <c r="E6" s="30"/>
      <c r="F6" s="173"/>
      <c r="G6" s="130" t="s">
        <v>53</v>
      </c>
      <c r="H6" s="131" t="s">
        <v>53</v>
      </c>
      <c r="I6" s="33" t="s">
        <v>53</v>
      </c>
      <c r="J6" s="132" t="s">
        <v>15</v>
      </c>
      <c r="K6" s="133" t="s">
        <v>14</v>
      </c>
      <c r="L6" s="134" t="s">
        <v>14</v>
      </c>
      <c r="M6" s="135" t="s">
        <v>14</v>
      </c>
      <c r="N6" s="136" t="s">
        <v>15</v>
      </c>
      <c r="O6" s="31" t="s">
        <v>16</v>
      </c>
      <c r="P6" s="132" t="s">
        <v>15</v>
      </c>
      <c r="Q6" s="31" t="s">
        <v>54</v>
      </c>
      <c r="R6" s="137" t="s">
        <v>15</v>
      </c>
      <c r="S6" s="31" t="s">
        <v>78</v>
      </c>
      <c r="T6" s="132" t="s">
        <v>15</v>
      </c>
      <c r="U6" s="31" t="s">
        <v>54</v>
      </c>
      <c r="V6" s="132" t="s">
        <v>15</v>
      </c>
      <c r="W6" s="31" t="s">
        <v>54</v>
      </c>
      <c r="X6" s="132" t="s">
        <v>15</v>
      </c>
      <c r="Y6" s="51" t="s">
        <v>55</v>
      </c>
      <c r="Z6" s="136" t="s">
        <v>15</v>
      </c>
      <c r="AA6" s="35"/>
    </row>
    <row r="7" spans="1:29" ht="18" customHeight="1" x14ac:dyDescent="0.2">
      <c r="A7" s="36">
        <v>1</v>
      </c>
      <c r="B7" s="37" t="s">
        <v>129</v>
      </c>
      <c r="C7" s="38" t="s">
        <v>130</v>
      </c>
      <c r="D7" s="56">
        <v>37765</v>
      </c>
      <c r="E7" s="138" t="s">
        <v>72</v>
      </c>
      <c r="F7" s="139">
        <f t="shared" ref="F7:F13" si="0">IF(COUNT(D7)=0,"---",43431-D7)</f>
        <v>5666</v>
      </c>
      <c r="G7" s="140">
        <v>25</v>
      </c>
      <c r="H7" s="141">
        <v>23</v>
      </c>
      <c r="I7" s="142">
        <f t="shared" ref="I7:I13" si="1">IF(COUNT(G7:H7)=0,"---",IF(COUNT(G7:H7)=1,"-",AVERAGE(G7:H7)))</f>
        <v>24</v>
      </c>
      <c r="J7" s="143">
        <f t="shared" ref="J7:J13" si="2">IF(I7="---","---",IF(I7="-","-",IF(I7="dnf",COUNTA(I$7:I$13),IF(OR(I7="dns",I7="dq"),COUNTA(I$7:I$13)*2,RANK(I7,I$7:I$13,0)))))</f>
        <v>6</v>
      </c>
      <c r="K7" s="144">
        <v>31</v>
      </c>
      <c r="L7" s="145">
        <v>34</v>
      </c>
      <c r="M7" s="142">
        <v>37</v>
      </c>
      <c r="N7" s="146">
        <f t="shared" ref="N7:N13" si="3">IF(M7="---","---",IF(M7="dnf",COUNTA(M$7:M$13),IF(OR(M7="dns",M7="dq"),COUNTA(M$7:M$13)*2,RANK(M7,M$7:M$13,0))))</f>
        <v>1</v>
      </c>
      <c r="O7" s="147">
        <v>37</v>
      </c>
      <c r="P7" s="143">
        <f t="shared" ref="P7:P13" si="4">IF(O7=0,"---",IF(O7="dnf",COUNTA(O$7:O$13),IF(OR(O7="dns",O7="dq"),COUNTA(O$7:O$13)*2,RANK(O7,O$7:O$13,0))))</f>
        <v>1</v>
      </c>
      <c r="Q7" s="148">
        <v>10</v>
      </c>
      <c r="R7" s="143">
        <f t="shared" ref="R7:R13" si="5">IF(Q7=0,"---",IF(Q7="dnf",COUNTA(Q$7:Q$13),IF(OR(Q7="dns",Q7="dq"),COUNTA(Q$7:Q$13)*2,RANK(Q7,Q$7:Q$13,1))))</f>
        <v>2</v>
      </c>
      <c r="S7" s="147"/>
      <c r="T7" s="143" t="str">
        <f t="shared" ref="T7:T13" si="6">IF(S7=0,"---",IF(S7="dnf",COUNTA(S$7:S$13),IF(OR(S7="dns",S7="dq"),COUNTA(S$7:S$13)*2,RANK(S7,S$7:S$13,1))))</f>
        <v>---</v>
      </c>
      <c r="U7" s="147">
        <v>68</v>
      </c>
      <c r="V7" s="143">
        <f t="shared" ref="V7:V13" si="7">IF(U7=0,"---",IF(U7="dnf",COUNTA(U$7:U$13),IF(OR(U7="dns",U7="dq"),COUNTA(U$7:U$13)*2,RANK(U7,U$7:U$13,0))))</f>
        <v>1</v>
      </c>
      <c r="W7" s="147"/>
      <c r="X7" s="143" t="str">
        <f t="shared" ref="X7:X13" si="8">IF(W7=0,"---",IF(W7="dnf",COUNTA(W$7:W$13),IF(OR(W7="dns",W7="dq"),COUNTA(W$7:W$13)*2,RANK(W7,W$7:W$13,0))))</f>
        <v>---</v>
      </c>
      <c r="Y7" s="149">
        <v>3.1782407407407402E-3</v>
      </c>
      <c r="Z7" s="143">
        <f t="shared" ref="Z7:Z13" si="9">IF(COUNT(Y7)=0,"-",IF(Y7="dnf",COUNTA(Y$7:Y$13),IF(OR(Y7="dns",Y7="dq"),COUNTA(Y$7:Y$13)*2,RANK(Y7,Y$7:Y$13,1))))</f>
        <v>5</v>
      </c>
      <c r="AA7" s="44">
        <f t="shared" ref="AA7:AA13" si="10">IF(SUM(J7,N7,P7,R7,X7,V7,Z7)=0,"---",IF(COUNT(J7,N7,P7,R7,X7,V7,Z7)&lt;5,"-",SUM(J7,N7,P7,R7,X7,V7,Z7)))</f>
        <v>16</v>
      </c>
    </row>
    <row r="8" spans="1:29" ht="18" customHeight="1" x14ac:dyDescent="0.2">
      <c r="A8" s="36">
        <v>2</v>
      </c>
      <c r="B8" s="37" t="s">
        <v>127</v>
      </c>
      <c r="C8" s="38" t="s">
        <v>128</v>
      </c>
      <c r="D8" s="56">
        <v>38136</v>
      </c>
      <c r="E8" s="138" t="s">
        <v>83</v>
      </c>
      <c r="F8" s="139">
        <f t="shared" si="0"/>
        <v>5295</v>
      </c>
      <c r="G8" s="140">
        <v>27</v>
      </c>
      <c r="H8" s="141">
        <v>24</v>
      </c>
      <c r="I8" s="142">
        <f t="shared" si="1"/>
        <v>25.5</v>
      </c>
      <c r="J8" s="143">
        <f t="shared" si="2"/>
        <v>5</v>
      </c>
      <c r="K8" s="144">
        <v>27</v>
      </c>
      <c r="L8" s="145">
        <v>26</v>
      </c>
      <c r="M8" s="142">
        <f t="shared" ref="M8:M13" si="11">IF(COUNT(K8:L8)=0,"---",IF(COUNT(K8:L8)=1,"-",AVERAGE(K8:L8)))</f>
        <v>26.5</v>
      </c>
      <c r="N8" s="146">
        <f t="shared" si="3"/>
        <v>4</v>
      </c>
      <c r="O8" s="147">
        <v>32</v>
      </c>
      <c r="P8" s="143">
        <f t="shared" si="4"/>
        <v>2</v>
      </c>
      <c r="Q8" s="148">
        <v>10</v>
      </c>
      <c r="R8" s="143">
        <f t="shared" si="5"/>
        <v>2</v>
      </c>
      <c r="S8" s="147"/>
      <c r="T8" s="143" t="str">
        <f t="shared" si="6"/>
        <v>---</v>
      </c>
      <c r="U8" s="147">
        <v>55</v>
      </c>
      <c r="V8" s="143">
        <f t="shared" si="7"/>
        <v>3</v>
      </c>
      <c r="W8" s="147"/>
      <c r="X8" s="143" t="str">
        <f t="shared" si="8"/>
        <v>---</v>
      </c>
      <c r="Y8" s="149">
        <v>2.8182870370370371E-3</v>
      </c>
      <c r="Z8" s="143">
        <f t="shared" si="9"/>
        <v>2</v>
      </c>
      <c r="AA8" s="44">
        <f t="shared" si="10"/>
        <v>18</v>
      </c>
    </row>
    <row r="9" spans="1:29" ht="18" customHeight="1" x14ac:dyDescent="0.2">
      <c r="A9" s="36">
        <v>3</v>
      </c>
      <c r="B9" s="37" t="s">
        <v>131</v>
      </c>
      <c r="C9" s="38" t="s">
        <v>132</v>
      </c>
      <c r="D9" s="56">
        <v>37712</v>
      </c>
      <c r="E9" s="138" t="s">
        <v>69</v>
      </c>
      <c r="F9" s="139">
        <f t="shared" si="0"/>
        <v>5719</v>
      </c>
      <c r="G9" s="140">
        <v>28</v>
      </c>
      <c r="H9" s="141">
        <v>25</v>
      </c>
      <c r="I9" s="142">
        <f t="shared" si="1"/>
        <v>26.5</v>
      </c>
      <c r="J9" s="143">
        <f t="shared" si="2"/>
        <v>3</v>
      </c>
      <c r="K9" s="144">
        <v>26</v>
      </c>
      <c r="L9" s="145">
        <v>30</v>
      </c>
      <c r="M9" s="142">
        <f t="shared" si="11"/>
        <v>28</v>
      </c>
      <c r="N9" s="146">
        <f t="shared" si="3"/>
        <v>3</v>
      </c>
      <c r="O9" s="147">
        <v>31</v>
      </c>
      <c r="P9" s="143">
        <f t="shared" si="4"/>
        <v>3</v>
      </c>
      <c r="Q9" s="148">
        <v>9</v>
      </c>
      <c r="R9" s="143">
        <f t="shared" si="5"/>
        <v>1</v>
      </c>
      <c r="S9" s="147"/>
      <c r="T9" s="143" t="str">
        <f t="shared" si="6"/>
        <v>---</v>
      </c>
      <c r="U9" s="147">
        <v>48</v>
      </c>
      <c r="V9" s="143">
        <f t="shared" si="7"/>
        <v>4</v>
      </c>
      <c r="W9" s="147"/>
      <c r="X9" s="143" t="str">
        <f t="shared" si="8"/>
        <v>---</v>
      </c>
      <c r="Y9" s="149">
        <v>3.0428240740740741E-3</v>
      </c>
      <c r="Z9" s="143">
        <f t="shared" si="9"/>
        <v>4</v>
      </c>
      <c r="AA9" s="44">
        <f t="shared" si="10"/>
        <v>18</v>
      </c>
    </row>
    <row r="10" spans="1:29" ht="18" customHeight="1" x14ac:dyDescent="0.2">
      <c r="A10" s="36">
        <v>4</v>
      </c>
      <c r="B10" s="37" t="s">
        <v>134</v>
      </c>
      <c r="C10" s="38" t="s">
        <v>135</v>
      </c>
      <c r="D10" s="56">
        <v>37866</v>
      </c>
      <c r="E10" s="138" t="s">
        <v>83</v>
      </c>
      <c r="F10" s="139">
        <f t="shared" si="0"/>
        <v>5565</v>
      </c>
      <c r="G10" s="140">
        <v>32</v>
      </c>
      <c r="H10" s="141">
        <v>29</v>
      </c>
      <c r="I10" s="142">
        <f t="shared" si="1"/>
        <v>30.5</v>
      </c>
      <c r="J10" s="143">
        <f t="shared" si="2"/>
        <v>1</v>
      </c>
      <c r="K10" s="144">
        <v>32</v>
      </c>
      <c r="L10" s="145">
        <v>33</v>
      </c>
      <c r="M10" s="142">
        <f t="shared" si="11"/>
        <v>32.5</v>
      </c>
      <c r="N10" s="146">
        <f t="shared" si="3"/>
        <v>2</v>
      </c>
      <c r="O10" s="147">
        <v>30</v>
      </c>
      <c r="P10" s="143">
        <f t="shared" si="4"/>
        <v>4</v>
      </c>
      <c r="Q10" s="148">
        <v>11</v>
      </c>
      <c r="R10" s="143">
        <f t="shared" si="5"/>
        <v>4</v>
      </c>
      <c r="S10" s="147"/>
      <c r="T10" s="143" t="str">
        <f t="shared" si="6"/>
        <v>---</v>
      </c>
      <c r="U10" s="147">
        <v>48</v>
      </c>
      <c r="V10" s="143">
        <f t="shared" si="7"/>
        <v>4</v>
      </c>
      <c r="W10" s="147"/>
      <c r="X10" s="143" t="str">
        <f t="shared" si="8"/>
        <v>---</v>
      </c>
      <c r="Y10" s="149">
        <v>3.1956018518518518E-3</v>
      </c>
      <c r="Z10" s="143">
        <f t="shared" si="9"/>
        <v>6</v>
      </c>
      <c r="AA10" s="44">
        <f t="shared" si="10"/>
        <v>21</v>
      </c>
    </row>
    <row r="11" spans="1:29" ht="18" customHeight="1" x14ac:dyDescent="0.2">
      <c r="A11" s="36">
        <v>5</v>
      </c>
      <c r="B11" s="37" t="s">
        <v>96</v>
      </c>
      <c r="C11" s="38" t="s">
        <v>133</v>
      </c>
      <c r="D11" s="56">
        <v>37913</v>
      </c>
      <c r="E11" s="138" t="s">
        <v>72</v>
      </c>
      <c r="F11" s="139">
        <f t="shared" si="0"/>
        <v>5518</v>
      </c>
      <c r="G11" s="140">
        <v>27</v>
      </c>
      <c r="H11" s="141">
        <v>25</v>
      </c>
      <c r="I11" s="142">
        <f t="shared" si="1"/>
        <v>26</v>
      </c>
      <c r="J11" s="143">
        <f t="shared" si="2"/>
        <v>4</v>
      </c>
      <c r="K11" s="144">
        <v>21</v>
      </c>
      <c r="L11" s="145">
        <v>20</v>
      </c>
      <c r="M11" s="142">
        <f t="shared" si="11"/>
        <v>20.5</v>
      </c>
      <c r="N11" s="146">
        <f t="shared" si="3"/>
        <v>7</v>
      </c>
      <c r="O11" s="147">
        <v>30</v>
      </c>
      <c r="P11" s="143">
        <f t="shared" si="4"/>
        <v>4</v>
      </c>
      <c r="Q11" s="148">
        <v>11</v>
      </c>
      <c r="R11" s="143">
        <f t="shared" si="5"/>
        <v>4</v>
      </c>
      <c r="S11" s="147"/>
      <c r="T11" s="143" t="str">
        <f t="shared" si="6"/>
        <v>---</v>
      </c>
      <c r="U11" s="147">
        <v>58</v>
      </c>
      <c r="V11" s="143">
        <f t="shared" si="7"/>
        <v>2</v>
      </c>
      <c r="W11" s="147"/>
      <c r="X11" s="143" t="str">
        <f t="shared" si="8"/>
        <v>---</v>
      </c>
      <c r="Y11" s="149">
        <v>2.8553240740740739E-3</v>
      </c>
      <c r="Z11" s="143">
        <f t="shared" si="9"/>
        <v>3</v>
      </c>
      <c r="AA11" s="44">
        <f t="shared" si="10"/>
        <v>24</v>
      </c>
    </row>
    <row r="12" spans="1:29" ht="18" customHeight="1" x14ac:dyDescent="0.2">
      <c r="A12" s="36">
        <v>6</v>
      </c>
      <c r="B12" s="37" t="s">
        <v>136</v>
      </c>
      <c r="C12" s="38" t="s">
        <v>137</v>
      </c>
      <c r="D12" s="56">
        <v>37643</v>
      </c>
      <c r="E12" s="138" t="s">
        <v>69</v>
      </c>
      <c r="F12" s="139">
        <f t="shared" si="0"/>
        <v>5788</v>
      </c>
      <c r="G12" s="140">
        <v>23</v>
      </c>
      <c r="H12" s="141">
        <v>22</v>
      </c>
      <c r="I12" s="142">
        <f t="shared" si="1"/>
        <v>22.5</v>
      </c>
      <c r="J12" s="143">
        <f t="shared" si="2"/>
        <v>7</v>
      </c>
      <c r="K12" s="144">
        <v>25</v>
      </c>
      <c r="L12" s="145">
        <v>21</v>
      </c>
      <c r="M12" s="142">
        <f t="shared" si="11"/>
        <v>23</v>
      </c>
      <c r="N12" s="146">
        <f t="shared" si="3"/>
        <v>6</v>
      </c>
      <c r="O12" s="147">
        <v>26</v>
      </c>
      <c r="P12" s="143">
        <f t="shared" si="4"/>
        <v>6</v>
      </c>
      <c r="Q12" s="148">
        <v>11</v>
      </c>
      <c r="R12" s="143">
        <f t="shared" si="5"/>
        <v>4</v>
      </c>
      <c r="S12" s="147"/>
      <c r="T12" s="143" t="str">
        <f t="shared" si="6"/>
        <v>---</v>
      </c>
      <c r="U12" s="147">
        <v>30</v>
      </c>
      <c r="V12" s="143">
        <f t="shared" si="7"/>
        <v>6</v>
      </c>
      <c r="W12" s="147"/>
      <c r="X12" s="143" t="str">
        <f t="shared" si="8"/>
        <v>---</v>
      </c>
      <c r="Y12" s="149">
        <v>2.7916666666666663E-3</v>
      </c>
      <c r="Z12" s="143">
        <f t="shared" si="9"/>
        <v>1</v>
      </c>
      <c r="AA12" s="44">
        <f t="shared" si="10"/>
        <v>30</v>
      </c>
    </row>
    <row r="13" spans="1:29" ht="18" customHeight="1" x14ac:dyDescent="0.2">
      <c r="A13" s="36">
        <v>7</v>
      </c>
      <c r="B13" s="37" t="s">
        <v>85</v>
      </c>
      <c r="C13" s="38" t="s">
        <v>138</v>
      </c>
      <c r="D13" s="56">
        <v>37630</v>
      </c>
      <c r="E13" s="138" t="s">
        <v>69</v>
      </c>
      <c r="F13" s="139">
        <f t="shared" si="0"/>
        <v>5801</v>
      </c>
      <c r="G13" s="140">
        <v>29</v>
      </c>
      <c r="H13" s="141">
        <v>26</v>
      </c>
      <c r="I13" s="142">
        <f t="shared" si="1"/>
        <v>27.5</v>
      </c>
      <c r="J13" s="143">
        <f t="shared" si="2"/>
        <v>2</v>
      </c>
      <c r="K13" s="144">
        <v>29</v>
      </c>
      <c r="L13" s="145">
        <v>24</v>
      </c>
      <c r="M13" s="142">
        <f t="shared" si="11"/>
        <v>26.5</v>
      </c>
      <c r="N13" s="146">
        <f t="shared" si="3"/>
        <v>4</v>
      </c>
      <c r="O13" s="147">
        <v>24</v>
      </c>
      <c r="P13" s="143">
        <f t="shared" si="4"/>
        <v>7</v>
      </c>
      <c r="Q13" s="148">
        <v>11</v>
      </c>
      <c r="R13" s="143">
        <f t="shared" si="5"/>
        <v>4</v>
      </c>
      <c r="S13" s="147"/>
      <c r="T13" s="143" t="str">
        <f t="shared" si="6"/>
        <v>---</v>
      </c>
      <c r="U13" s="147">
        <v>12</v>
      </c>
      <c r="V13" s="143">
        <f t="shared" si="7"/>
        <v>7</v>
      </c>
      <c r="W13" s="147"/>
      <c r="X13" s="143" t="str">
        <f t="shared" si="8"/>
        <v>---</v>
      </c>
      <c r="Y13" s="149">
        <v>4.1122685185185186E-3</v>
      </c>
      <c r="Z13" s="143">
        <f t="shared" si="9"/>
        <v>7</v>
      </c>
      <c r="AA13" s="44">
        <f t="shared" si="10"/>
        <v>31</v>
      </c>
    </row>
  </sheetData>
  <sortState ref="A7:AC13">
    <sortCondition ref="AA7:AA13"/>
  </sortState>
  <mergeCells count="14">
    <mergeCell ref="U4:V5"/>
    <mergeCell ref="W4:X5"/>
    <mergeCell ref="Y4:Z4"/>
    <mergeCell ref="I5:J5"/>
    <mergeCell ref="M5:N5"/>
    <mergeCell ref="O5:P5"/>
    <mergeCell ref="Q5:R5"/>
    <mergeCell ref="Y5:Z5"/>
    <mergeCell ref="S4:T5"/>
    <mergeCell ref="F4:F6"/>
    <mergeCell ref="G4:J4"/>
    <mergeCell ref="K4:N4"/>
    <mergeCell ref="O4:P4"/>
    <mergeCell ref="Q4:R4"/>
  </mergeCells>
  <printOptions horizontalCentered="1"/>
  <pageMargins left="0.39" right="0.38" top="0.59055118110236227" bottom="0.31496062992125984" header="0.39370078740157483" footer="0.23622047244094491"/>
  <pageSetup paperSize="9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AA17"/>
  <sheetViews>
    <sheetView zoomScale="120" zoomScaleNormal="120" workbookViewId="0">
      <selection activeCell="V8" sqref="V8"/>
    </sheetView>
  </sheetViews>
  <sheetFormatPr defaultColWidth="9.109375" defaultRowHeight="10.199999999999999" x14ac:dyDescent="0.2"/>
  <cols>
    <col min="1" max="1" width="4" style="19" customWidth="1"/>
    <col min="2" max="2" width="9" style="19" customWidth="1"/>
    <col min="3" max="3" width="13.6640625" style="19" customWidth="1"/>
    <col min="4" max="4" width="9.44140625" style="19" customWidth="1"/>
    <col min="5" max="5" width="20.77734375" style="19" customWidth="1"/>
    <col min="6" max="6" width="2.6640625" style="19" customWidth="1"/>
    <col min="7" max="8" width="3.33203125" style="19" customWidth="1"/>
    <col min="9" max="9" width="4.5546875" style="19" customWidth="1"/>
    <col min="10" max="10" width="3.6640625" style="19" customWidth="1"/>
    <col min="11" max="12" width="3.33203125" style="150" customWidth="1"/>
    <col min="13" max="13" width="4.33203125" style="150" customWidth="1"/>
    <col min="14" max="14" width="3.6640625" style="150" customWidth="1"/>
    <col min="15" max="15" width="4.44140625" style="19" customWidth="1"/>
    <col min="16" max="16" width="3.6640625" style="19" customWidth="1"/>
    <col min="17" max="17" width="5.5546875" style="19" customWidth="1"/>
    <col min="18" max="18" width="3.109375" style="19" customWidth="1"/>
    <col min="19" max="19" width="4.5546875" style="19" hidden="1" customWidth="1"/>
    <col min="20" max="20" width="3.6640625" style="19" hidden="1" customWidth="1"/>
    <col min="21" max="21" width="3.88671875" style="19" customWidth="1"/>
    <col min="22" max="22" width="3.6640625" style="19" customWidth="1"/>
    <col min="23" max="23" width="5.33203125" style="19" customWidth="1"/>
    <col min="24" max="24" width="3.6640625" style="19" customWidth="1"/>
    <col min="25" max="25" width="5.109375" style="46" customWidth="1"/>
    <col min="26" max="16384" width="9.109375" style="19"/>
  </cols>
  <sheetData>
    <row r="1" spans="1:27" s="7" customFormat="1" ht="22.8" x14ac:dyDescent="0.25">
      <c r="A1" s="1"/>
      <c r="B1" s="2" t="s">
        <v>0</v>
      </c>
      <c r="C1" s="3" t="s">
        <v>38</v>
      </c>
      <c r="D1" s="4"/>
      <c r="E1" s="4"/>
      <c r="F1" s="4"/>
      <c r="G1" s="5"/>
      <c r="H1" s="5"/>
      <c r="I1" s="5"/>
      <c r="J1" s="5"/>
      <c r="K1" s="124"/>
      <c r="L1" s="124"/>
      <c r="M1" s="124"/>
      <c r="N1" s="124"/>
      <c r="O1" s="5"/>
      <c r="P1" s="5"/>
      <c r="Q1" s="125"/>
      <c r="R1" s="125"/>
      <c r="S1" s="5"/>
      <c r="T1" s="5"/>
      <c r="U1" s="5"/>
      <c r="V1" s="5"/>
      <c r="W1" s="5"/>
      <c r="X1" s="5"/>
      <c r="Y1" s="6" t="s">
        <v>32</v>
      </c>
    </row>
    <row r="2" spans="1:27" s="7" customFormat="1" ht="24.6" x14ac:dyDescent="0.25">
      <c r="A2" s="8"/>
      <c r="B2" s="2" t="s">
        <v>1</v>
      </c>
      <c r="C2" s="3" t="s">
        <v>126</v>
      </c>
      <c r="D2" s="9"/>
      <c r="E2" s="9"/>
      <c r="F2" s="9"/>
      <c r="G2" s="5"/>
      <c r="H2" s="5"/>
      <c r="I2" s="5"/>
      <c r="J2" s="5"/>
      <c r="K2" s="124"/>
      <c r="L2" s="124"/>
      <c r="M2" s="124"/>
      <c r="N2" s="124"/>
      <c r="O2" s="5"/>
      <c r="P2" s="5"/>
      <c r="Q2" s="126"/>
      <c r="R2" s="126"/>
      <c r="S2" s="5"/>
      <c r="T2" s="5"/>
      <c r="U2" s="5"/>
      <c r="V2" s="5"/>
      <c r="W2" s="5"/>
      <c r="X2" s="5"/>
      <c r="Y2" s="52" t="s">
        <v>33</v>
      </c>
      <c r="AA2" s="11"/>
    </row>
    <row r="3" spans="1:27" s="7" customFormat="1" ht="25.2" thickBot="1" x14ac:dyDescent="0.35">
      <c r="A3" s="8"/>
      <c r="B3" s="12" t="s">
        <v>2</v>
      </c>
      <c r="C3" s="3">
        <v>1</v>
      </c>
      <c r="D3" s="55" t="s">
        <v>42</v>
      </c>
      <c r="E3" s="9"/>
      <c r="F3" s="9"/>
      <c r="G3" s="10"/>
      <c r="H3" s="10"/>
      <c r="I3" s="10"/>
      <c r="J3" s="10"/>
      <c r="K3" s="127"/>
      <c r="L3" s="127"/>
      <c r="M3" s="127"/>
      <c r="N3" s="127"/>
      <c r="O3" s="10"/>
      <c r="P3" s="10"/>
      <c r="Q3" s="126"/>
      <c r="R3" s="126"/>
      <c r="S3" s="10"/>
      <c r="T3" s="10"/>
      <c r="U3" s="10"/>
      <c r="V3" s="10"/>
      <c r="W3" s="10"/>
      <c r="X3" s="10"/>
      <c r="Y3" s="13" t="s">
        <v>34</v>
      </c>
    </row>
    <row r="4" spans="1:27" ht="12.75" customHeight="1" x14ac:dyDescent="0.2">
      <c r="A4" s="14"/>
      <c r="B4" s="15"/>
      <c r="C4" s="15"/>
      <c r="D4" s="16" t="s">
        <v>3</v>
      </c>
      <c r="E4" s="17" t="s">
        <v>4</v>
      </c>
      <c r="F4" s="171" t="s">
        <v>5</v>
      </c>
      <c r="G4" s="174" t="s">
        <v>6</v>
      </c>
      <c r="H4" s="174"/>
      <c r="I4" s="174"/>
      <c r="J4" s="175"/>
      <c r="K4" s="176" t="s">
        <v>43</v>
      </c>
      <c r="L4" s="177"/>
      <c r="M4" s="177"/>
      <c r="N4" s="178"/>
      <c r="O4" s="179" t="s">
        <v>44</v>
      </c>
      <c r="P4" s="180"/>
      <c r="Q4" s="181" t="s">
        <v>45</v>
      </c>
      <c r="R4" s="182"/>
      <c r="S4" s="157" t="s">
        <v>46</v>
      </c>
      <c r="T4" s="158"/>
      <c r="U4" s="157" t="s">
        <v>47</v>
      </c>
      <c r="V4" s="158"/>
      <c r="W4" s="161" t="s">
        <v>48</v>
      </c>
      <c r="X4" s="162"/>
      <c r="Y4" s="18" t="s">
        <v>35</v>
      </c>
    </row>
    <row r="5" spans="1:27" ht="12.75" customHeight="1" x14ac:dyDescent="0.2">
      <c r="A5" s="20" t="s">
        <v>7</v>
      </c>
      <c r="B5" s="21" t="s">
        <v>8</v>
      </c>
      <c r="C5" s="22" t="s">
        <v>9</v>
      </c>
      <c r="D5" s="23" t="s">
        <v>10</v>
      </c>
      <c r="E5" s="24" t="s">
        <v>11</v>
      </c>
      <c r="F5" s="172"/>
      <c r="G5" s="152" t="s">
        <v>12</v>
      </c>
      <c r="H5" s="25" t="s">
        <v>13</v>
      </c>
      <c r="I5" s="163" t="s">
        <v>49</v>
      </c>
      <c r="J5" s="164"/>
      <c r="K5" s="128" t="s">
        <v>12</v>
      </c>
      <c r="L5" s="129" t="s">
        <v>13</v>
      </c>
      <c r="M5" s="165" t="s">
        <v>50</v>
      </c>
      <c r="N5" s="166"/>
      <c r="O5" s="167" t="s">
        <v>51</v>
      </c>
      <c r="P5" s="164"/>
      <c r="Q5" s="168" t="s">
        <v>52</v>
      </c>
      <c r="R5" s="169"/>
      <c r="S5" s="159"/>
      <c r="T5" s="160"/>
      <c r="U5" s="159"/>
      <c r="V5" s="160"/>
      <c r="W5" s="170" t="s">
        <v>25</v>
      </c>
      <c r="X5" s="166"/>
      <c r="Y5" s="26" t="s">
        <v>36</v>
      </c>
    </row>
    <row r="6" spans="1:27" ht="10.8" thickBot="1" x14ac:dyDescent="0.25">
      <c r="A6" s="27"/>
      <c r="B6" s="28"/>
      <c r="C6" s="28"/>
      <c r="D6" s="29"/>
      <c r="E6" s="30"/>
      <c r="F6" s="173"/>
      <c r="G6" s="130" t="s">
        <v>53</v>
      </c>
      <c r="H6" s="131" t="s">
        <v>53</v>
      </c>
      <c r="I6" s="33" t="s">
        <v>53</v>
      </c>
      <c r="J6" s="132" t="s">
        <v>15</v>
      </c>
      <c r="K6" s="133" t="s">
        <v>14</v>
      </c>
      <c r="L6" s="134" t="s">
        <v>14</v>
      </c>
      <c r="M6" s="135" t="s">
        <v>14</v>
      </c>
      <c r="N6" s="136" t="s">
        <v>15</v>
      </c>
      <c r="O6" s="31" t="s">
        <v>16</v>
      </c>
      <c r="P6" s="132" t="s">
        <v>15</v>
      </c>
      <c r="Q6" s="31" t="s">
        <v>54</v>
      </c>
      <c r="R6" s="137" t="s">
        <v>15</v>
      </c>
      <c r="S6" s="31" t="s">
        <v>78</v>
      </c>
      <c r="T6" s="132" t="s">
        <v>15</v>
      </c>
      <c r="U6" s="31" t="s">
        <v>54</v>
      </c>
      <c r="V6" s="132" t="s">
        <v>15</v>
      </c>
      <c r="W6" s="51" t="s">
        <v>55</v>
      </c>
      <c r="X6" s="136" t="s">
        <v>15</v>
      </c>
      <c r="Y6" s="35"/>
    </row>
    <row r="7" spans="1:27" ht="18" customHeight="1" x14ac:dyDescent="0.2">
      <c r="A7" s="36">
        <f>IF(Y7="---","---",IF(COUNT(J7,N7,P7,#REF!,V7,X7)&lt;5,"-",RANK(Y7,Y$7:Y$17,1)))</f>
        <v>1</v>
      </c>
      <c r="B7" s="37" t="s">
        <v>139</v>
      </c>
      <c r="C7" s="38" t="s">
        <v>140</v>
      </c>
      <c r="D7" s="56">
        <v>38029</v>
      </c>
      <c r="E7" s="138" t="s">
        <v>72</v>
      </c>
      <c r="F7" s="139">
        <f t="shared" ref="F7:F17" si="0">IF(COUNT(D7)=0,"---",43431-D7)</f>
        <v>5402</v>
      </c>
      <c r="G7" s="140">
        <v>42</v>
      </c>
      <c r="H7" s="141">
        <v>38</v>
      </c>
      <c r="I7" s="142">
        <f t="shared" ref="I7:I17" si="1">IF(COUNT(G7:H7)=0,"---",IF(COUNT(G7:H7)=1,"-",AVERAGE(G7:H7)))</f>
        <v>40</v>
      </c>
      <c r="J7" s="143">
        <f t="shared" ref="J7:J17" si="2">IF(I7="---","---",IF(I7="-","-",IF(I7="dnf",COUNTA(I$7:I$17),IF(OR(I7="dns",I7="dq"),COUNTA(I$7:I$17)*2,RANK(I7,I$7:I$17,0)))))</f>
        <v>5</v>
      </c>
      <c r="K7" s="144">
        <v>31</v>
      </c>
      <c r="L7" s="145">
        <v>38</v>
      </c>
      <c r="M7" s="142">
        <f t="shared" ref="M7:M17" si="3">IF(COUNT(K7:L7)=0,"---",IF(COUNT(K7:L7)=1,"-",AVERAGE(K7:L7)))</f>
        <v>34.5</v>
      </c>
      <c r="N7" s="146">
        <f t="shared" ref="N7:N17" si="4">IF(M7="---","---",IF(M7="dnf",COUNTA(M$7:M$17),IF(OR(M7="dns",M7="dq"),COUNTA(M$7:M$17)*2,RANK(M7,M$7:M$17,0))))</f>
        <v>2</v>
      </c>
      <c r="O7" s="147">
        <v>38</v>
      </c>
      <c r="P7" s="143">
        <f t="shared" ref="P7:P17" si="5">IF(O7=0,"---",IF(O7="dnf",COUNTA(O$7:O$17),IF(OR(O7="dns",O7="dq"),COUNTA(O$7:O$17)*2,RANK(O7,O$7:O$17,0))))</f>
        <v>1</v>
      </c>
      <c r="Q7" s="148">
        <v>10</v>
      </c>
      <c r="R7" s="143">
        <f t="shared" ref="R7:R17" si="6">IF(Q7=0,"---",IF(Q7="dnf",COUNTA(Q$7:Q$17),IF(OR(Q7="dns",Q7="dq"),COUNTA(Q$7:Q$17)*2,RANK(Q7,Q$7:Q$17,1))))</f>
        <v>2</v>
      </c>
      <c r="S7" s="147"/>
      <c r="T7" s="143" t="str">
        <f t="shared" ref="T7:T17" si="7">IF(COUNT(S7)=0,"---",IF(S7="dnf",COUNTA(S$7:S$17),IF(OR(S7="dns",S7="dq"),COUNTA(S$7:S$17)*2,RANK(S7,S$7:S$17,1))))</f>
        <v>---</v>
      </c>
      <c r="U7" s="147">
        <v>85</v>
      </c>
      <c r="V7" s="143">
        <f t="shared" ref="V7:V17" si="8">IF(U7=0,"---",IF(U7="dnf",COUNTA(U$7:U$17),IF(OR(U7="dns",U7="dq"),COUNTA(U$7:U$17)*2,RANK(U7,U$7:U$17,0))))</f>
        <v>4</v>
      </c>
      <c r="W7" s="149">
        <v>2.4594907407407408E-3</v>
      </c>
      <c r="X7" s="143">
        <f t="shared" ref="X7:X17" si="9">IF(COUNT(W7)=0,"-",IF(W7="dnf",COUNTA(W$7:W$17),IF(OR(W7="dns",W7="dq"),COUNTA(W$7:W$17)*2,RANK(W7,W$7:W$17,1))))</f>
        <v>2</v>
      </c>
      <c r="Y7" s="44">
        <f t="shared" ref="Y7:Y17" si="10">IF(SUM(R7,J7,N7,P7,T7,V7,X7)=0,"---",IF(COUNT(R7,J7,N7,P7,T7,V7,X7)&lt;5,"-",SUM(R7,J7,N7,P7,T7,V7,X7)))</f>
        <v>16</v>
      </c>
    </row>
    <row r="8" spans="1:27" ht="18" customHeight="1" x14ac:dyDescent="0.2">
      <c r="A8" s="36">
        <f>IF(Y8="---","---",IF(COUNT(J8,N8,P8,#REF!,V8,X8)&lt;5,"-",RANK(Y8,Y$7:Y$17,1)))</f>
        <v>2</v>
      </c>
      <c r="B8" s="37" t="s">
        <v>141</v>
      </c>
      <c r="C8" s="38" t="s">
        <v>142</v>
      </c>
      <c r="D8" s="56">
        <v>37873</v>
      </c>
      <c r="E8" s="138" t="s">
        <v>83</v>
      </c>
      <c r="F8" s="139">
        <f t="shared" si="0"/>
        <v>5558</v>
      </c>
      <c r="G8" s="140">
        <v>41</v>
      </c>
      <c r="H8" s="141">
        <v>41</v>
      </c>
      <c r="I8" s="142">
        <f t="shared" si="1"/>
        <v>41</v>
      </c>
      <c r="J8" s="143">
        <f t="shared" si="2"/>
        <v>3</v>
      </c>
      <c r="K8" s="144">
        <v>23</v>
      </c>
      <c r="L8" s="145">
        <v>22</v>
      </c>
      <c r="M8" s="142">
        <f t="shared" si="3"/>
        <v>22.5</v>
      </c>
      <c r="N8" s="146">
        <f t="shared" si="4"/>
        <v>11</v>
      </c>
      <c r="O8" s="147">
        <v>38</v>
      </c>
      <c r="P8" s="143">
        <f t="shared" si="5"/>
        <v>1</v>
      </c>
      <c r="Q8" s="148">
        <v>8</v>
      </c>
      <c r="R8" s="143">
        <f t="shared" si="6"/>
        <v>1</v>
      </c>
      <c r="S8" s="147"/>
      <c r="T8" s="143" t="str">
        <f t="shared" si="7"/>
        <v>---</v>
      </c>
      <c r="U8" s="147">
        <v>103</v>
      </c>
      <c r="V8" s="143">
        <f t="shared" si="8"/>
        <v>3</v>
      </c>
      <c r="W8" s="149">
        <v>2.3969907407407408E-3</v>
      </c>
      <c r="X8" s="143">
        <f t="shared" si="9"/>
        <v>1</v>
      </c>
      <c r="Y8" s="44">
        <f t="shared" si="10"/>
        <v>20</v>
      </c>
    </row>
    <row r="9" spans="1:27" ht="18" customHeight="1" x14ac:dyDescent="0.2">
      <c r="A9" s="36">
        <f>IF(Y9="---","---",IF(COUNT(J9,N9,P9,#REF!,V9,X9)&lt;5,"-",RANK(Y9,Y$7:Y$17,1)))</f>
        <v>3</v>
      </c>
      <c r="B9" s="37" t="s">
        <v>143</v>
      </c>
      <c r="C9" s="38" t="s">
        <v>144</v>
      </c>
      <c r="D9" s="56">
        <v>37677</v>
      </c>
      <c r="E9" s="138" t="s">
        <v>83</v>
      </c>
      <c r="F9" s="139">
        <f t="shared" si="0"/>
        <v>5754</v>
      </c>
      <c r="G9" s="140">
        <v>48</v>
      </c>
      <c r="H9" s="141">
        <v>41</v>
      </c>
      <c r="I9" s="142">
        <f t="shared" si="1"/>
        <v>44.5</v>
      </c>
      <c r="J9" s="143">
        <f t="shared" si="2"/>
        <v>1</v>
      </c>
      <c r="K9" s="144">
        <v>33</v>
      </c>
      <c r="L9" s="145">
        <v>32</v>
      </c>
      <c r="M9" s="142">
        <f t="shared" si="3"/>
        <v>32.5</v>
      </c>
      <c r="N9" s="146">
        <f t="shared" si="4"/>
        <v>4</v>
      </c>
      <c r="O9" s="147">
        <v>31</v>
      </c>
      <c r="P9" s="143">
        <f t="shared" si="5"/>
        <v>7</v>
      </c>
      <c r="Q9" s="148">
        <v>11</v>
      </c>
      <c r="R9" s="143">
        <f t="shared" si="6"/>
        <v>8</v>
      </c>
      <c r="S9" s="147"/>
      <c r="T9" s="143" t="str">
        <f t="shared" si="7"/>
        <v>---</v>
      </c>
      <c r="U9" s="147">
        <v>65</v>
      </c>
      <c r="V9" s="143">
        <f t="shared" si="8"/>
        <v>6</v>
      </c>
      <c r="W9" s="149">
        <v>2.5509259259259257E-3</v>
      </c>
      <c r="X9" s="143">
        <f t="shared" si="9"/>
        <v>5</v>
      </c>
      <c r="Y9" s="44">
        <f t="shared" si="10"/>
        <v>31</v>
      </c>
    </row>
    <row r="10" spans="1:27" ht="18" customHeight="1" x14ac:dyDescent="0.2">
      <c r="A10" s="36">
        <f>IF(Y10="---","---",IF(COUNT(J10,N10,P10,#REF!,V10,X10)&lt;5,"-",RANK(Y10,Y$7:Y$17,1)))</f>
        <v>4</v>
      </c>
      <c r="B10" s="37" t="s">
        <v>145</v>
      </c>
      <c r="C10" s="38" t="s">
        <v>146</v>
      </c>
      <c r="D10" s="56">
        <v>38156</v>
      </c>
      <c r="E10" s="138" t="s">
        <v>72</v>
      </c>
      <c r="F10" s="139">
        <f t="shared" si="0"/>
        <v>5275</v>
      </c>
      <c r="G10" s="140">
        <v>36</v>
      </c>
      <c r="H10" s="141">
        <v>37</v>
      </c>
      <c r="I10" s="142">
        <f t="shared" si="1"/>
        <v>36.5</v>
      </c>
      <c r="J10" s="143">
        <f t="shared" si="2"/>
        <v>8</v>
      </c>
      <c r="K10" s="144">
        <v>35</v>
      </c>
      <c r="L10" s="145">
        <v>35</v>
      </c>
      <c r="M10" s="142">
        <f t="shared" si="3"/>
        <v>35</v>
      </c>
      <c r="N10" s="146">
        <f t="shared" si="4"/>
        <v>1</v>
      </c>
      <c r="O10" s="147">
        <v>33</v>
      </c>
      <c r="P10" s="143">
        <f t="shared" si="5"/>
        <v>6</v>
      </c>
      <c r="Q10" s="148">
        <v>10</v>
      </c>
      <c r="R10" s="143">
        <f t="shared" si="6"/>
        <v>2</v>
      </c>
      <c r="S10" s="147"/>
      <c r="T10" s="143" t="str">
        <f t="shared" si="7"/>
        <v>---</v>
      </c>
      <c r="U10" s="147">
        <v>61</v>
      </c>
      <c r="V10" s="143">
        <f t="shared" si="8"/>
        <v>7</v>
      </c>
      <c r="W10" s="149">
        <v>2.7407407407407411E-3</v>
      </c>
      <c r="X10" s="143">
        <f t="shared" si="9"/>
        <v>8</v>
      </c>
      <c r="Y10" s="44">
        <f t="shared" si="10"/>
        <v>32</v>
      </c>
    </row>
    <row r="11" spans="1:27" ht="18" customHeight="1" x14ac:dyDescent="0.2">
      <c r="A11" s="36">
        <f>IF(Y11="---","---",IF(COUNT(J11,N11,P11,#REF!,V11,X11)&lt;5,"-",RANK(Y11,Y$7:Y$17,1)))</f>
        <v>5</v>
      </c>
      <c r="B11" s="37" t="s">
        <v>147</v>
      </c>
      <c r="C11" s="38" t="s">
        <v>122</v>
      </c>
      <c r="D11" s="56">
        <v>38297</v>
      </c>
      <c r="E11" s="138" t="s">
        <v>95</v>
      </c>
      <c r="F11" s="139">
        <f t="shared" si="0"/>
        <v>5134</v>
      </c>
      <c r="G11" s="140">
        <v>25</v>
      </c>
      <c r="H11" s="141">
        <v>22</v>
      </c>
      <c r="I11" s="142">
        <f t="shared" si="1"/>
        <v>23.5</v>
      </c>
      <c r="J11" s="143">
        <f t="shared" si="2"/>
        <v>11</v>
      </c>
      <c r="K11" s="144">
        <v>33</v>
      </c>
      <c r="L11" s="145">
        <v>33</v>
      </c>
      <c r="M11" s="142">
        <f t="shared" si="3"/>
        <v>33</v>
      </c>
      <c r="N11" s="146">
        <f t="shared" si="4"/>
        <v>3</v>
      </c>
      <c r="O11" s="147">
        <v>35</v>
      </c>
      <c r="P11" s="143">
        <f t="shared" si="5"/>
        <v>5</v>
      </c>
      <c r="Q11" s="148">
        <v>10</v>
      </c>
      <c r="R11" s="143">
        <f t="shared" si="6"/>
        <v>2</v>
      </c>
      <c r="S11" s="147"/>
      <c r="T11" s="143" t="str">
        <f t="shared" si="7"/>
        <v>---</v>
      </c>
      <c r="U11" s="147">
        <v>60</v>
      </c>
      <c r="V11" s="143">
        <f t="shared" si="8"/>
        <v>8</v>
      </c>
      <c r="W11" s="149">
        <v>2.5324074074074073E-3</v>
      </c>
      <c r="X11" s="143">
        <f t="shared" si="9"/>
        <v>4</v>
      </c>
      <c r="Y11" s="44">
        <f t="shared" si="10"/>
        <v>33</v>
      </c>
    </row>
    <row r="12" spans="1:27" ht="18" customHeight="1" x14ac:dyDescent="0.2">
      <c r="A12" s="36">
        <v>6</v>
      </c>
      <c r="B12" s="37" t="s">
        <v>148</v>
      </c>
      <c r="C12" s="38" t="s">
        <v>149</v>
      </c>
      <c r="D12" s="56">
        <v>38290</v>
      </c>
      <c r="E12" s="138" t="s">
        <v>72</v>
      </c>
      <c r="F12" s="139">
        <f t="shared" si="0"/>
        <v>5141</v>
      </c>
      <c r="G12" s="140">
        <v>40</v>
      </c>
      <c r="H12" s="141">
        <v>38</v>
      </c>
      <c r="I12" s="142">
        <f t="shared" si="1"/>
        <v>39</v>
      </c>
      <c r="J12" s="143">
        <f t="shared" si="2"/>
        <v>7</v>
      </c>
      <c r="K12" s="144">
        <v>26</v>
      </c>
      <c r="L12" s="145">
        <v>25</v>
      </c>
      <c r="M12" s="142">
        <f t="shared" si="3"/>
        <v>25.5</v>
      </c>
      <c r="N12" s="146">
        <f t="shared" si="4"/>
        <v>6</v>
      </c>
      <c r="O12" s="147">
        <v>38</v>
      </c>
      <c r="P12" s="143">
        <f t="shared" si="5"/>
        <v>1</v>
      </c>
      <c r="Q12" s="148">
        <v>12</v>
      </c>
      <c r="R12" s="143">
        <f t="shared" si="6"/>
        <v>11</v>
      </c>
      <c r="S12" s="147"/>
      <c r="T12" s="143" t="str">
        <f t="shared" si="7"/>
        <v>---</v>
      </c>
      <c r="U12" s="147">
        <v>123</v>
      </c>
      <c r="V12" s="143">
        <f t="shared" si="8"/>
        <v>1</v>
      </c>
      <c r="W12" s="149">
        <v>2.716435185185185E-3</v>
      </c>
      <c r="X12" s="143">
        <f t="shared" si="9"/>
        <v>7</v>
      </c>
      <c r="Y12" s="44">
        <f t="shared" si="10"/>
        <v>33</v>
      </c>
    </row>
    <row r="13" spans="1:27" ht="18" customHeight="1" x14ac:dyDescent="0.2">
      <c r="A13" s="36">
        <v>7</v>
      </c>
      <c r="B13" s="37" t="s">
        <v>150</v>
      </c>
      <c r="C13" s="38" t="s">
        <v>151</v>
      </c>
      <c r="D13" s="56">
        <v>38026</v>
      </c>
      <c r="E13" s="138" t="s">
        <v>95</v>
      </c>
      <c r="F13" s="139">
        <f t="shared" si="0"/>
        <v>5405</v>
      </c>
      <c r="G13" s="140">
        <v>26</v>
      </c>
      <c r="H13" s="141">
        <v>28</v>
      </c>
      <c r="I13" s="142">
        <f t="shared" si="1"/>
        <v>27</v>
      </c>
      <c r="J13" s="143">
        <f t="shared" si="2"/>
        <v>10</v>
      </c>
      <c r="K13" s="144">
        <v>27</v>
      </c>
      <c r="L13" s="145">
        <v>26</v>
      </c>
      <c r="M13" s="142">
        <f t="shared" si="3"/>
        <v>26.5</v>
      </c>
      <c r="N13" s="146">
        <f t="shared" si="4"/>
        <v>5</v>
      </c>
      <c r="O13" s="147">
        <v>37</v>
      </c>
      <c r="P13" s="143">
        <f t="shared" si="5"/>
        <v>4</v>
      </c>
      <c r="Q13" s="148">
        <v>10</v>
      </c>
      <c r="R13" s="143">
        <f t="shared" si="6"/>
        <v>2</v>
      </c>
      <c r="S13" s="147"/>
      <c r="T13" s="143" t="str">
        <f t="shared" si="7"/>
        <v>---</v>
      </c>
      <c r="U13" s="147">
        <v>111</v>
      </c>
      <c r="V13" s="143">
        <f t="shared" si="8"/>
        <v>2</v>
      </c>
      <c r="W13" s="149">
        <v>2.9108796296296296E-3</v>
      </c>
      <c r="X13" s="143">
        <f t="shared" si="9"/>
        <v>10</v>
      </c>
      <c r="Y13" s="44">
        <f t="shared" si="10"/>
        <v>33</v>
      </c>
    </row>
    <row r="14" spans="1:27" ht="18" customHeight="1" x14ac:dyDescent="0.2">
      <c r="A14" s="36">
        <f>IF(Y14="---","---",IF(COUNT(J14,N14,P14,#REF!,V14,X14)&lt;5,"-",RANK(Y14,Y$7:Y$17,1)))</f>
        <v>8</v>
      </c>
      <c r="B14" s="37" t="s">
        <v>152</v>
      </c>
      <c r="C14" s="38" t="s">
        <v>153</v>
      </c>
      <c r="D14" s="56">
        <v>37838</v>
      </c>
      <c r="E14" s="138" t="s">
        <v>69</v>
      </c>
      <c r="F14" s="139">
        <f t="shared" si="0"/>
        <v>5593</v>
      </c>
      <c r="G14" s="140">
        <v>41</v>
      </c>
      <c r="H14" s="141">
        <v>41</v>
      </c>
      <c r="I14" s="142">
        <f t="shared" si="1"/>
        <v>41</v>
      </c>
      <c r="J14" s="143">
        <f t="shared" si="2"/>
        <v>3</v>
      </c>
      <c r="K14" s="144">
        <v>23</v>
      </c>
      <c r="L14" s="145">
        <v>25</v>
      </c>
      <c r="M14" s="142">
        <f t="shared" si="3"/>
        <v>24</v>
      </c>
      <c r="N14" s="146">
        <f t="shared" si="4"/>
        <v>9</v>
      </c>
      <c r="O14" s="147">
        <v>29</v>
      </c>
      <c r="P14" s="143">
        <f t="shared" si="5"/>
        <v>9</v>
      </c>
      <c r="Q14" s="148">
        <v>10</v>
      </c>
      <c r="R14" s="143">
        <f t="shared" si="6"/>
        <v>2</v>
      </c>
      <c r="S14" s="147"/>
      <c r="T14" s="143" t="str">
        <f t="shared" si="7"/>
        <v>---</v>
      </c>
      <c r="U14" s="147">
        <v>68</v>
      </c>
      <c r="V14" s="143">
        <f t="shared" si="8"/>
        <v>5</v>
      </c>
      <c r="W14" s="149">
        <v>2.6608796296296294E-3</v>
      </c>
      <c r="X14" s="143">
        <f t="shared" si="9"/>
        <v>6</v>
      </c>
      <c r="Y14" s="44">
        <f t="shared" si="10"/>
        <v>34</v>
      </c>
    </row>
    <row r="15" spans="1:27" ht="18" customHeight="1" x14ac:dyDescent="0.2">
      <c r="A15" s="36">
        <f>IF(Y15="---","---",IF(COUNT(J15,N15,P15,#REF!,V15,X15)&lt;5,"-",RANK(Y15,Y$7:Y$17,1)))</f>
        <v>9</v>
      </c>
      <c r="B15" s="37" t="s">
        <v>154</v>
      </c>
      <c r="C15" s="38" t="s">
        <v>155</v>
      </c>
      <c r="D15" s="56">
        <v>37813</v>
      </c>
      <c r="E15" s="138" t="s">
        <v>83</v>
      </c>
      <c r="F15" s="139">
        <f t="shared" si="0"/>
        <v>5618</v>
      </c>
      <c r="G15" s="140">
        <v>41</v>
      </c>
      <c r="H15" s="141">
        <v>42</v>
      </c>
      <c r="I15" s="142">
        <f t="shared" si="1"/>
        <v>41.5</v>
      </c>
      <c r="J15" s="143">
        <f t="shared" si="2"/>
        <v>2</v>
      </c>
      <c r="K15" s="144">
        <v>27</v>
      </c>
      <c r="L15" s="145">
        <v>23</v>
      </c>
      <c r="M15" s="142">
        <f t="shared" si="3"/>
        <v>25</v>
      </c>
      <c r="N15" s="146">
        <f t="shared" si="4"/>
        <v>8</v>
      </c>
      <c r="O15" s="147">
        <v>29</v>
      </c>
      <c r="P15" s="143">
        <f t="shared" si="5"/>
        <v>9</v>
      </c>
      <c r="Q15" s="148">
        <v>11</v>
      </c>
      <c r="R15" s="143">
        <f t="shared" si="6"/>
        <v>8</v>
      </c>
      <c r="S15" s="147"/>
      <c r="T15" s="143" t="str">
        <f t="shared" si="7"/>
        <v>---</v>
      </c>
      <c r="U15" s="147">
        <v>35</v>
      </c>
      <c r="V15" s="143">
        <f t="shared" si="8"/>
        <v>10</v>
      </c>
      <c r="W15" s="149">
        <v>2.4675925925925924E-3</v>
      </c>
      <c r="X15" s="143">
        <f t="shared" si="9"/>
        <v>3</v>
      </c>
      <c r="Y15" s="44">
        <f t="shared" si="10"/>
        <v>40</v>
      </c>
    </row>
    <row r="16" spans="1:27" ht="18" customHeight="1" x14ac:dyDescent="0.2">
      <c r="A16" s="36">
        <f>IF(Y16="---","---",IF(COUNT(J16,N16,P16,#REF!,V16,X16)&lt;5,"-",RANK(Y16,Y$7:Y$17,1)))</f>
        <v>10</v>
      </c>
      <c r="B16" s="37" t="s">
        <v>139</v>
      </c>
      <c r="C16" s="38" t="s">
        <v>156</v>
      </c>
      <c r="D16" s="56">
        <v>37867</v>
      </c>
      <c r="E16" s="138" t="s">
        <v>58</v>
      </c>
      <c r="F16" s="139">
        <f t="shared" si="0"/>
        <v>5564</v>
      </c>
      <c r="G16" s="140">
        <v>39</v>
      </c>
      <c r="H16" s="141">
        <v>30</v>
      </c>
      <c r="I16" s="142">
        <f t="shared" si="1"/>
        <v>34.5</v>
      </c>
      <c r="J16" s="143">
        <f t="shared" si="2"/>
        <v>9</v>
      </c>
      <c r="K16" s="144">
        <v>24</v>
      </c>
      <c r="L16" s="145">
        <v>27</v>
      </c>
      <c r="M16" s="142">
        <f t="shared" si="3"/>
        <v>25.5</v>
      </c>
      <c r="N16" s="146">
        <f t="shared" si="4"/>
        <v>6</v>
      </c>
      <c r="O16" s="147">
        <v>31</v>
      </c>
      <c r="P16" s="143">
        <f t="shared" si="5"/>
        <v>7</v>
      </c>
      <c r="Q16" s="148">
        <v>10</v>
      </c>
      <c r="R16" s="143">
        <f t="shared" si="6"/>
        <v>2</v>
      </c>
      <c r="S16" s="147"/>
      <c r="T16" s="143" t="str">
        <f t="shared" si="7"/>
        <v>---</v>
      </c>
      <c r="U16" s="147">
        <v>46</v>
      </c>
      <c r="V16" s="143">
        <f t="shared" si="8"/>
        <v>9</v>
      </c>
      <c r="W16" s="149">
        <v>2.8576388888888892E-3</v>
      </c>
      <c r="X16" s="143">
        <f t="shared" si="9"/>
        <v>9</v>
      </c>
      <c r="Y16" s="44">
        <f t="shared" si="10"/>
        <v>42</v>
      </c>
    </row>
    <row r="17" spans="1:25" ht="18" customHeight="1" x14ac:dyDescent="0.2">
      <c r="A17" s="36">
        <f>IF(Y17="---","---",IF(COUNT(J17,N17,P17,#REF!,V17,X17)&lt;5,"-",RANK(Y17,Y$7:Y$17,1)))</f>
        <v>11</v>
      </c>
      <c r="B17" s="37" t="s">
        <v>157</v>
      </c>
      <c r="C17" s="38" t="s">
        <v>158</v>
      </c>
      <c r="D17" s="56">
        <v>38177</v>
      </c>
      <c r="E17" s="138" t="s">
        <v>69</v>
      </c>
      <c r="F17" s="139">
        <f t="shared" si="0"/>
        <v>5254</v>
      </c>
      <c r="G17" s="140">
        <v>40</v>
      </c>
      <c r="H17" s="141">
        <v>40</v>
      </c>
      <c r="I17" s="142">
        <f t="shared" si="1"/>
        <v>40</v>
      </c>
      <c r="J17" s="143">
        <f t="shared" si="2"/>
        <v>5</v>
      </c>
      <c r="K17" s="144">
        <v>22</v>
      </c>
      <c r="L17" s="145">
        <v>24</v>
      </c>
      <c r="M17" s="142">
        <f t="shared" si="3"/>
        <v>23</v>
      </c>
      <c r="N17" s="146">
        <f t="shared" si="4"/>
        <v>10</v>
      </c>
      <c r="O17" s="147">
        <v>29</v>
      </c>
      <c r="P17" s="143">
        <f t="shared" si="5"/>
        <v>9</v>
      </c>
      <c r="Q17" s="148">
        <v>11</v>
      </c>
      <c r="R17" s="143">
        <f t="shared" si="6"/>
        <v>8</v>
      </c>
      <c r="S17" s="147"/>
      <c r="T17" s="143" t="str">
        <f t="shared" si="7"/>
        <v>---</v>
      </c>
      <c r="U17" s="147">
        <v>31</v>
      </c>
      <c r="V17" s="143">
        <f t="shared" si="8"/>
        <v>11</v>
      </c>
      <c r="W17" s="149">
        <v>2.9236111111111112E-3</v>
      </c>
      <c r="X17" s="143">
        <f t="shared" si="9"/>
        <v>11</v>
      </c>
      <c r="Y17" s="44">
        <f t="shared" si="10"/>
        <v>54</v>
      </c>
    </row>
  </sheetData>
  <mergeCells count="13">
    <mergeCell ref="U4:V5"/>
    <mergeCell ref="W4:X4"/>
    <mergeCell ref="I5:J5"/>
    <mergeCell ref="M5:N5"/>
    <mergeCell ref="O5:P5"/>
    <mergeCell ref="Q5:R5"/>
    <mergeCell ref="W5:X5"/>
    <mergeCell ref="S4:T5"/>
    <mergeCell ref="F4:F6"/>
    <mergeCell ref="G4:J4"/>
    <mergeCell ref="K4:N4"/>
    <mergeCell ref="O4:P4"/>
    <mergeCell ref="Q4:R4"/>
  </mergeCells>
  <printOptions horizontalCentered="1"/>
  <pageMargins left="0.39" right="0.38" top="0.59055118110236227" bottom="0.31496062992125984" header="0.39370078740157483" footer="0.23622047244094491"/>
  <pageSetup paperSize="9" orientation="landscape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A14"/>
  <sheetViews>
    <sheetView zoomScale="120" zoomScaleNormal="120" workbookViewId="0"/>
  </sheetViews>
  <sheetFormatPr defaultColWidth="9.109375" defaultRowHeight="10.199999999999999" x14ac:dyDescent="0.2"/>
  <cols>
    <col min="1" max="1" width="4" style="19" customWidth="1"/>
    <col min="2" max="2" width="9" style="19" customWidth="1"/>
    <col min="3" max="3" width="13.6640625" style="19" customWidth="1"/>
    <col min="4" max="4" width="9.44140625" style="19" customWidth="1"/>
    <col min="5" max="5" width="20.77734375" style="19" customWidth="1"/>
    <col min="6" max="6" width="2.6640625" style="19" customWidth="1"/>
    <col min="7" max="8" width="3.33203125" style="19" customWidth="1"/>
    <col min="9" max="9" width="4.5546875" style="19" customWidth="1"/>
    <col min="10" max="10" width="3.6640625" style="19" customWidth="1"/>
    <col min="11" max="12" width="3.33203125" style="150" customWidth="1"/>
    <col min="13" max="13" width="4.33203125" style="150" customWidth="1"/>
    <col min="14" max="14" width="3.6640625" style="150" customWidth="1"/>
    <col min="15" max="15" width="4.44140625" style="19" customWidth="1"/>
    <col min="16" max="16" width="3.6640625" style="19" customWidth="1"/>
    <col min="17" max="17" width="5.5546875" style="19" customWidth="1"/>
    <col min="18" max="18" width="3.109375" style="19" customWidth="1"/>
    <col min="19" max="19" width="3.88671875" style="19" hidden="1" customWidth="1"/>
    <col min="20" max="20" width="3.6640625" style="19" hidden="1" customWidth="1"/>
    <col min="21" max="21" width="3.88671875" style="19" customWidth="1"/>
    <col min="22" max="22" width="3.6640625" style="19" customWidth="1"/>
    <col min="23" max="23" width="5.33203125" style="19" customWidth="1"/>
    <col min="24" max="24" width="3.6640625" style="19" customWidth="1"/>
    <col min="25" max="25" width="5.109375" style="46" customWidth="1"/>
    <col min="26" max="16384" width="9.109375" style="19"/>
  </cols>
  <sheetData>
    <row r="1" spans="1:27" s="7" customFormat="1" ht="22.8" x14ac:dyDescent="0.25">
      <c r="A1" s="1"/>
      <c r="B1" s="2" t="s">
        <v>0</v>
      </c>
      <c r="C1" s="3" t="str">
        <f>[1]Starto!C1</f>
        <v>Moterys</v>
      </c>
      <c r="D1" s="4"/>
      <c r="E1" s="4"/>
      <c r="F1" s="4"/>
      <c r="G1" s="5"/>
      <c r="H1" s="5"/>
      <c r="I1" s="5"/>
      <c r="J1" s="5"/>
      <c r="K1" s="124"/>
      <c r="L1" s="124"/>
      <c r="M1" s="124"/>
      <c r="N1" s="124"/>
      <c r="O1" s="5"/>
      <c r="P1" s="5"/>
      <c r="Q1" s="125"/>
      <c r="R1" s="125"/>
      <c r="S1" s="5"/>
      <c r="T1" s="5"/>
      <c r="U1" s="5"/>
      <c r="V1" s="5"/>
      <c r="W1" s="5"/>
      <c r="X1" s="5"/>
      <c r="Y1" s="6" t="s">
        <v>32</v>
      </c>
    </row>
    <row r="2" spans="1:27" s="7" customFormat="1" ht="24.6" x14ac:dyDescent="0.25">
      <c r="A2" s="8"/>
      <c r="B2" s="2" t="s">
        <v>1</v>
      </c>
      <c r="C2" s="3" t="str">
        <f>[1]Starto!C2</f>
        <v>16-17</v>
      </c>
      <c r="D2" s="9"/>
      <c r="E2" s="9"/>
      <c r="F2" s="9"/>
      <c r="G2" s="5"/>
      <c r="H2" s="5"/>
      <c r="I2" s="5"/>
      <c r="J2" s="5"/>
      <c r="K2" s="124"/>
      <c r="L2" s="124"/>
      <c r="M2" s="124"/>
      <c r="N2" s="124"/>
      <c r="O2" s="5"/>
      <c r="P2" s="5"/>
      <c r="Q2" s="126"/>
      <c r="R2" s="126"/>
      <c r="S2" s="5"/>
      <c r="T2" s="5"/>
      <c r="U2" s="5"/>
      <c r="V2" s="5"/>
      <c r="W2" s="5"/>
      <c r="X2" s="5"/>
      <c r="Y2" s="52" t="s">
        <v>33</v>
      </c>
      <c r="AA2" s="11"/>
    </row>
    <row r="3" spans="1:27" s="7" customFormat="1" ht="25.2" thickBot="1" x14ac:dyDescent="0.35">
      <c r="A3" s="8"/>
      <c r="B3" s="12" t="s">
        <v>2</v>
      </c>
      <c r="C3" s="3">
        <f>[1]Starto!C3</f>
        <v>2</v>
      </c>
      <c r="D3" s="55" t="s">
        <v>42</v>
      </c>
      <c r="E3" s="9"/>
      <c r="F3" s="9"/>
      <c r="G3" s="10"/>
      <c r="H3" s="10"/>
      <c r="I3" s="10"/>
      <c r="J3" s="10"/>
      <c r="K3" s="127"/>
      <c r="L3" s="127"/>
      <c r="M3" s="127"/>
      <c r="N3" s="127"/>
      <c r="O3" s="10"/>
      <c r="P3" s="10"/>
      <c r="Q3" s="126"/>
      <c r="R3" s="126"/>
      <c r="S3" s="10"/>
      <c r="T3" s="10"/>
      <c r="U3" s="10"/>
      <c r="V3" s="10"/>
      <c r="W3" s="10"/>
      <c r="X3" s="10"/>
      <c r="Y3" s="13" t="s">
        <v>34</v>
      </c>
    </row>
    <row r="4" spans="1:27" ht="12.75" customHeight="1" x14ac:dyDescent="0.2">
      <c r="A4" s="14"/>
      <c r="B4" s="15"/>
      <c r="C4" s="15"/>
      <c r="D4" s="16" t="s">
        <v>3</v>
      </c>
      <c r="E4" s="17" t="s">
        <v>4</v>
      </c>
      <c r="F4" s="171" t="s">
        <v>5</v>
      </c>
      <c r="G4" s="174" t="s">
        <v>6</v>
      </c>
      <c r="H4" s="174"/>
      <c r="I4" s="174"/>
      <c r="J4" s="175"/>
      <c r="K4" s="176" t="s">
        <v>43</v>
      </c>
      <c r="L4" s="177"/>
      <c r="M4" s="177"/>
      <c r="N4" s="178"/>
      <c r="O4" s="179" t="s">
        <v>44</v>
      </c>
      <c r="P4" s="180"/>
      <c r="Q4" s="181" t="s">
        <v>45</v>
      </c>
      <c r="R4" s="182"/>
      <c r="S4" s="157" t="s">
        <v>46</v>
      </c>
      <c r="T4" s="158"/>
      <c r="U4" s="157" t="s">
        <v>47</v>
      </c>
      <c r="V4" s="158"/>
      <c r="W4" s="161" t="s">
        <v>48</v>
      </c>
      <c r="X4" s="162"/>
      <c r="Y4" s="18" t="s">
        <v>35</v>
      </c>
    </row>
    <row r="5" spans="1:27" ht="12.75" customHeight="1" x14ac:dyDescent="0.2">
      <c r="A5" s="20" t="s">
        <v>7</v>
      </c>
      <c r="B5" s="21" t="s">
        <v>8</v>
      </c>
      <c r="C5" s="22" t="s">
        <v>9</v>
      </c>
      <c r="D5" s="23" t="s">
        <v>10</v>
      </c>
      <c r="E5" s="24" t="s">
        <v>11</v>
      </c>
      <c r="F5" s="172"/>
      <c r="G5" s="155" t="s">
        <v>12</v>
      </c>
      <c r="H5" s="25" t="s">
        <v>13</v>
      </c>
      <c r="I5" s="163" t="s">
        <v>49</v>
      </c>
      <c r="J5" s="164"/>
      <c r="K5" s="128" t="s">
        <v>12</v>
      </c>
      <c r="L5" s="129" t="s">
        <v>13</v>
      </c>
      <c r="M5" s="165" t="s">
        <v>50</v>
      </c>
      <c r="N5" s="166"/>
      <c r="O5" s="167" t="s">
        <v>51</v>
      </c>
      <c r="P5" s="164"/>
      <c r="Q5" s="168" t="s">
        <v>52</v>
      </c>
      <c r="R5" s="169"/>
      <c r="S5" s="159"/>
      <c r="T5" s="160"/>
      <c r="U5" s="159"/>
      <c r="V5" s="160"/>
      <c r="W5" s="170" t="s">
        <v>25</v>
      </c>
      <c r="X5" s="166"/>
      <c r="Y5" s="26" t="s">
        <v>36</v>
      </c>
    </row>
    <row r="6" spans="1:27" ht="10.8" thickBot="1" x14ac:dyDescent="0.25">
      <c r="A6" s="27"/>
      <c r="B6" s="28"/>
      <c r="C6" s="28"/>
      <c r="D6" s="29"/>
      <c r="E6" s="30"/>
      <c r="F6" s="173"/>
      <c r="G6" s="130" t="s">
        <v>53</v>
      </c>
      <c r="H6" s="131" t="s">
        <v>53</v>
      </c>
      <c r="I6" s="33" t="s">
        <v>53</v>
      </c>
      <c r="J6" s="132" t="s">
        <v>15</v>
      </c>
      <c r="K6" s="133" t="s">
        <v>14</v>
      </c>
      <c r="L6" s="134" t="s">
        <v>14</v>
      </c>
      <c r="M6" s="135" t="s">
        <v>14</v>
      </c>
      <c r="N6" s="136" t="s">
        <v>15</v>
      </c>
      <c r="O6" s="31" t="s">
        <v>16</v>
      </c>
      <c r="P6" s="132" t="s">
        <v>15</v>
      </c>
      <c r="Q6" s="31" t="s">
        <v>54</v>
      </c>
      <c r="R6" s="137" t="s">
        <v>15</v>
      </c>
      <c r="S6" s="31" t="s">
        <v>78</v>
      </c>
      <c r="T6" s="132" t="s">
        <v>15</v>
      </c>
      <c r="U6" s="31" t="s">
        <v>54</v>
      </c>
      <c r="V6" s="132" t="s">
        <v>15</v>
      </c>
      <c r="W6" s="51" t="s">
        <v>55</v>
      </c>
      <c r="X6" s="136" t="s">
        <v>15</v>
      </c>
      <c r="Y6" s="35"/>
    </row>
    <row r="7" spans="1:27" ht="18" customHeight="1" x14ac:dyDescent="0.2">
      <c r="A7" s="36">
        <f>IF(Y7="---","---",IF(COUNT(J7,N7,P7,#REF!,V7,X7)&lt;5,"-",RANK(Y7,Y$7:Y$14,1)))</f>
        <v>1</v>
      </c>
      <c r="B7" s="37" t="str">
        <f>[1]Starto!B10</f>
        <v>Gintarė</v>
      </c>
      <c r="C7" s="38" t="str">
        <f>[1]Starto!C10</f>
        <v>Janušaitė</v>
      </c>
      <c r="D7" s="56">
        <f>[1]Starto!D10</f>
        <v>37375</v>
      </c>
      <c r="E7" s="138" t="str">
        <f>[1]Starto!F10</f>
        <v>Birštonas, Šilagėlė</v>
      </c>
      <c r="F7" s="139">
        <f t="shared" ref="F7:F14" si="0">IF(COUNT(D7)=0,"---",43431-D7)</f>
        <v>6056</v>
      </c>
      <c r="G7" s="140">
        <v>34</v>
      </c>
      <c r="H7" s="141">
        <v>38</v>
      </c>
      <c r="I7" s="142">
        <f t="shared" ref="I7:I14" si="1">IF(COUNT(G7:H7)=0,"---",IF(COUNT(G7:H7)=1,"-",AVERAGE(G7:H7)))</f>
        <v>36</v>
      </c>
      <c r="J7" s="143">
        <f t="shared" ref="J7:J14" si="2">IF(I7="---","---",IF(I7="-","-",IF(I7="dnf",COUNTA(I$7:I$14),IF(OR(I7="dns",I7="dq"),COUNTA(I$7:I$14)*2,RANK(I7,I$7:I$14,0)))))</f>
        <v>1</v>
      </c>
      <c r="K7" s="144">
        <v>33</v>
      </c>
      <c r="L7" s="145">
        <v>32</v>
      </c>
      <c r="M7" s="142">
        <f>IF(COUNT(K7:L7)=0,"---",IF(COUNT(K7:L7)=1,"-",AVERAGE(K7:L7)))</f>
        <v>32.5</v>
      </c>
      <c r="N7" s="146">
        <f t="shared" ref="N7:N14" si="3">IF(M7="---","---",IF(M7="dnf",COUNTA(M$7:M$14),IF(OR(M7="dns",M7="dq"),COUNTA(M$7:M$14)*2,RANK(M7,M$7:M$14,0))))</f>
        <v>3</v>
      </c>
      <c r="O7" s="147">
        <v>28</v>
      </c>
      <c r="P7" s="143">
        <f t="shared" ref="P7:P14" si="4">IF(O7=0,"---",IF(O7="dnf",COUNTA(O$7:O$14),IF(OR(O7="dns",O7="dq"),COUNTA(O$7:O$14)*2,RANK(O7,O$7:O$14,0))))</f>
        <v>6</v>
      </c>
      <c r="Q7" s="148">
        <v>10</v>
      </c>
      <c r="R7" s="143">
        <f t="shared" ref="R7:R14" si="5">IF(Q7=0,"---",IF(Q7="dnf",COUNTA(Q$7:Q$14),IF(OR(Q7="dns",Q7="dq"),COUNTA(Q$7:Q$14)*2,RANK(Q7,Q$7:Q$14,1))))</f>
        <v>3</v>
      </c>
      <c r="S7" s="147"/>
      <c r="T7" s="143" t="str">
        <f t="shared" ref="T7:T14" si="6">IF(S7=0,"---",IF(S7="dnf",COUNTA(S$7:S$14),IF(OR(S7="dns",S7="dq"),COUNTA(S$7:S$14)*2,RANK(S7,S$7:S$14,1))))</f>
        <v>---</v>
      </c>
      <c r="U7" s="147">
        <v>72</v>
      </c>
      <c r="V7" s="143">
        <f t="shared" ref="V7:V14" si="7">IF(U7=0,"---",IF(U7="dnf",COUNTA(U$7:U$14),IF(OR(U7="dns",U7="dq"),COUNTA(U$7:U$14)*2,RANK(U7,U$7:U$14,0))))</f>
        <v>1</v>
      </c>
      <c r="W7" s="149">
        <v>3.1249999999999997E-3</v>
      </c>
      <c r="X7" s="143">
        <f>IF(COUNT(W7)=0,"-",IF(W7="dnf",COUNTA(W$7:W$14),IF(OR(W7="dns",W7="dq"),COUNTA(W$7:W$14)*2,RANK(W7,W$7:W$14,1))))</f>
        <v>3</v>
      </c>
      <c r="Y7" s="44">
        <f t="shared" ref="Y7:Y14" si="8">IF(SUM(R7,J7,N7,P7,T7,V7,X7)=0,"---",IF(COUNT(R7,J7,N7,P7,T7,V7,X7)&lt;5,"-",SUM(R7,J7,N7,P7,T7,V7,X7)))</f>
        <v>17</v>
      </c>
    </row>
    <row r="8" spans="1:27" ht="18" customHeight="1" x14ac:dyDescent="0.2">
      <c r="A8" s="36">
        <f>IF(Y8="---","---",IF(COUNT(J8,N8,P8,#REF!,V8,X8)&lt;5,"-",RANK(Y8,Y$7:Y$14,1)))</f>
        <v>2</v>
      </c>
      <c r="B8" s="37" t="str">
        <f>[1]Starto!B8</f>
        <v>Austėja Rita</v>
      </c>
      <c r="C8" s="38" t="str">
        <f>[1]Starto!C8</f>
        <v>Žiūkaitė</v>
      </c>
      <c r="D8" s="56">
        <f>[1]Starto!D8</f>
        <v>37242</v>
      </c>
      <c r="E8" s="138" t="str">
        <f>[1]Starto!F8</f>
        <v>Anykščių "Vaivorykštė"</v>
      </c>
      <c r="F8" s="139">
        <f t="shared" si="0"/>
        <v>6189</v>
      </c>
      <c r="G8" s="140">
        <v>35</v>
      </c>
      <c r="H8" s="141">
        <v>31</v>
      </c>
      <c r="I8" s="142">
        <f t="shared" si="1"/>
        <v>33</v>
      </c>
      <c r="J8" s="143">
        <f t="shared" si="2"/>
        <v>2</v>
      </c>
      <c r="K8" s="144">
        <v>33</v>
      </c>
      <c r="L8" s="145">
        <v>32</v>
      </c>
      <c r="M8" s="142">
        <f>IF(COUNT(K8:L8)=0,"---",IF(COUNT(K8:L8)=1,"-",AVERAGE(K8:L8)))</f>
        <v>32.5</v>
      </c>
      <c r="N8" s="146">
        <f t="shared" si="3"/>
        <v>3</v>
      </c>
      <c r="O8" s="147">
        <v>31</v>
      </c>
      <c r="P8" s="143">
        <f t="shared" si="4"/>
        <v>2</v>
      </c>
      <c r="Q8" s="148">
        <v>9</v>
      </c>
      <c r="R8" s="143">
        <f t="shared" si="5"/>
        <v>1</v>
      </c>
      <c r="S8" s="147"/>
      <c r="T8" s="143" t="str">
        <f t="shared" si="6"/>
        <v>---</v>
      </c>
      <c r="U8" s="147">
        <v>22</v>
      </c>
      <c r="V8" s="143">
        <f t="shared" si="7"/>
        <v>7</v>
      </c>
      <c r="W8" s="149">
        <v>3.6342592592592594E-3</v>
      </c>
      <c r="X8" s="143">
        <f>IF(COUNT(W8)=0,"-",IF(W8="dnf",COUNTA(W$7:W$14),IF(OR(W8="dns",W8="dq"),COUNTA(W$7:W$14)*2,RANK(W8,W$7:W$14,1))))</f>
        <v>6</v>
      </c>
      <c r="Y8" s="44">
        <f t="shared" si="8"/>
        <v>21</v>
      </c>
    </row>
    <row r="9" spans="1:27" ht="18" customHeight="1" x14ac:dyDescent="0.2">
      <c r="A9" s="36">
        <v>3</v>
      </c>
      <c r="B9" s="37" t="str">
        <f>[1]Starto!B12</f>
        <v>Natalija</v>
      </c>
      <c r="C9" s="38" t="str">
        <f>[1]Starto!C12</f>
        <v>Ambrazaitė</v>
      </c>
      <c r="D9" s="56">
        <f>[1]Starto!D12</f>
        <v>37005</v>
      </c>
      <c r="E9" s="138" t="str">
        <f>[1]Starto!F12</f>
        <v>ŠIAULIAI</v>
      </c>
      <c r="F9" s="139">
        <f t="shared" si="0"/>
        <v>6426</v>
      </c>
      <c r="G9" s="140">
        <v>35</v>
      </c>
      <c r="H9" s="141">
        <v>25</v>
      </c>
      <c r="I9" s="142">
        <f t="shared" si="1"/>
        <v>30</v>
      </c>
      <c r="J9" s="143">
        <f t="shared" si="2"/>
        <v>3</v>
      </c>
      <c r="K9" s="144">
        <v>35</v>
      </c>
      <c r="L9" s="145">
        <v>32</v>
      </c>
      <c r="M9" s="142">
        <f>IF(COUNT(K9:L9)=0,"---",IF(COUNT(K9:L9)=1,"-",AVERAGE(K9:L9)))</f>
        <v>33.5</v>
      </c>
      <c r="N9" s="146">
        <f t="shared" si="3"/>
        <v>2</v>
      </c>
      <c r="O9" s="147">
        <v>30</v>
      </c>
      <c r="P9" s="143">
        <f t="shared" si="4"/>
        <v>4</v>
      </c>
      <c r="Q9" s="148">
        <v>11</v>
      </c>
      <c r="R9" s="143">
        <f t="shared" si="5"/>
        <v>5</v>
      </c>
      <c r="S9" s="147"/>
      <c r="T9" s="143" t="str">
        <f t="shared" si="6"/>
        <v>---</v>
      </c>
      <c r="U9" s="147">
        <v>61</v>
      </c>
      <c r="V9" s="143">
        <f t="shared" si="7"/>
        <v>2</v>
      </c>
      <c r="W9" s="149">
        <v>3.4710648148148144E-3</v>
      </c>
      <c r="X9" s="143">
        <f>IF(COUNT(W9)=0,"-",IF(W9="dnf",COUNTA(W$7:W$14),IF(OR(W9="dns",W9="dq"),COUNTA(W$7:W$14)*2,RANK(W9,W$7:W$14,1))))</f>
        <v>5</v>
      </c>
      <c r="Y9" s="44">
        <f t="shared" si="8"/>
        <v>21</v>
      </c>
    </row>
    <row r="10" spans="1:27" ht="18" customHeight="1" x14ac:dyDescent="0.2">
      <c r="A10" s="36">
        <v>4</v>
      </c>
      <c r="B10" s="37" t="str">
        <f>[1]Starto!B7</f>
        <v>Anelė</v>
      </c>
      <c r="C10" s="38" t="str">
        <f>[1]Starto!C7</f>
        <v>Kavaliauskaitė</v>
      </c>
      <c r="D10" s="56">
        <f>[1]Starto!D7</f>
        <v>36953</v>
      </c>
      <c r="E10" s="138" t="str">
        <f>[1]Starto!F7</f>
        <v>Anykščių "Vaivorykštė"</v>
      </c>
      <c r="F10" s="139">
        <f t="shared" si="0"/>
        <v>6478</v>
      </c>
      <c r="G10" s="140">
        <v>32</v>
      </c>
      <c r="H10" s="141">
        <v>27</v>
      </c>
      <c r="I10" s="142">
        <f t="shared" si="1"/>
        <v>29.5</v>
      </c>
      <c r="J10" s="143">
        <f t="shared" si="2"/>
        <v>4</v>
      </c>
      <c r="K10" s="144">
        <v>28</v>
      </c>
      <c r="L10" s="145">
        <v>32</v>
      </c>
      <c r="M10" s="142">
        <f>IF(COUNT(K10:L10)=0,"---",IF(COUNT(K10:L10)=1,"-",AVERAGE(K10:L10)))</f>
        <v>30</v>
      </c>
      <c r="N10" s="146">
        <f t="shared" si="3"/>
        <v>5</v>
      </c>
      <c r="O10" s="147">
        <v>32</v>
      </c>
      <c r="P10" s="143">
        <f t="shared" si="4"/>
        <v>1</v>
      </c>
      <c r="Q10" s="148">
        <v>11</v>
      </c>
      <c r="R10" s="143">
        <f t="shared" si="5"/>
        <v>5</v>
      </c>
      <c r="S10" s="147"/>
      <c r="T10" s="143" t="str">
        <f t="shared" si="6"/>
        <v>---</v>
      </c>
      <c r="U10" s="147">
        <v>36</v>
      </c>
      <c r="V10" s="143">
        <f t="shared" si="7"/>
        <v>4</v>
      </c>
      <c r="W10" s="149">
        <v>3.0532407407407405E-3</v>
      </c>
      <c r="X10" s="143">
        <f>IF(COUNT(W10)=0,"-",IF(W10="dnf",COUNTA(W$7:W$14),IF(OR(W10="dns",W10="dq"),COUNTA(W$7:W$14)*2,RANK(W10,W$7:W$14,1))))</f>
        <v>2</v>
      </c>
      <c r="Y10" s="44">
        <f t="shared" si="8"/>
        <v>21</v>
      </c>
    </row>
    <row r="11" spans="1:27" ht="18" customHeight="1" x14ac:dyDescent="0.2">
      <c r="A11" s="36">
        <f>IF(Y11="---","---",IF(COUNT(J11,N11,P11,#REF!,V11,X11)&lt;5,"-",RANK(Y11,Y$7:Y$14,1)))</f>
        <v>5</v>
      </c>
      <c r="B11" s="37" t="str">
        <f>[1]Starto!B9</f>
        <v xml:space="preserve">Gabija </v>
      </c>
      <c r="C11" s="38" t="str">
        <f>[1]Starto!C9</f>
        <v>Naujokaitė</v>
      </c>
      <c r="D11" s="56">
        <f>[1]Starto!D9</f>
        <v>37139</v>
      </c>
      <c r="E11" s="138" t="str">
        <f>[1]Starto!F9</f>
        <v>ŠIAULIAI</v>
      </c>
      <c r="F11" s="139">
        <f t="shared" si="0"/>
        <v>6292</v>
      </c>
      <c r="G11" s="140">
        <v>27</v>
      </c>
      <c r="H11" s="141">
        <v>27</v>
      </c>
      <c r="I11" s="142">
        <f t="shared" si="1"/>
        <v>27</v>
      </c>
      <c r="J11" s="143">
        <f t="shared" si="2"/>
        <v>5</v>
      </c>
      <c r="K11" s="144">
        <v>29</v>
      </c>
      <c r="L11" s="145">
        <v>24</v>
      </c>
      <c r="M11" s="142">
        <v>39</v>
      </c>
      <c r="N11" s="146">
        <f t="shared" si="3"/>
        <v>1</v>
      </c>
      <c r="O11" s="147">
        <v>8</v>
      </c>
      <c r="P11" s="143">
        <f t="shared" si="4"/>
        <v>8</v>
      </c>
      <c r="Q11" s="148">
        <v>40</v>
      </c>
      <c r="R11" s="143">
        <f t="shared" si="5"/>
        <v>8</v>
      </c>
      <c r="S11" s="147"/>
      <c r="T11" s="143" t="str">
        <f t="shared" si="6"/>
        <v>---</v>
      </c>
      <c r="U11" s="147">
        <v>40</v>
      </c>
      <c r="V11" s="143">
        <f t="shared" si="7"/>
        <v>3</v>
      </c>
      <c r="W11" s="149">
        <v>2.6087962962962966E-3</v>
      </c>
      <c r="X11" s="143">
        <f>IF(COUNT(W11)=0,"-",IF(W11="dnf",COUNTA(W$7:W$14),IF(OR(W11="dns",W11="dq"),COUNTA(W$7:W$14)*2,RANK(W11,W$7:W$14,1))))</f>
        <v>1</v>
      </c>
      <c r="Y11" s="44">
        <f t="shared" si="8"/>
        <v>26</v>
      </c>
    </row>
    <row r="12" spans="1:27" ht="18" customHeight="1" x14ac:dyDescent="0.2">
      <c r="A12" s="36">
        <f>IF(Y12="---","---",IF(COUNT(J12,N12,P12,#REF!,V12,X12)&lt;5,"-",RANK(Y12,Y$7:Y$14,1)))</f>
        <v>6</v>
      </c>
      <c r="B12" s="37" t="str">
        <f>[1]Starto!B11</f>
        <v>Guoda</v>
      </c>
      <c r="C12" s="38" t="str">
        <f>[1]Starto!C11</f>
        <v>Jasevičiūtė</v>
      </c>
      <c r="D12" s="56">
        <f>[1]Starto!D11</f>
        <v>37410</v>
      </c>
      <c r="E12" s="138" t="str">
        <f>[1]Starto!F11</f>
        <v>ind. Šilalė</v>
      </c>
      <c r="F12" s="139">
        <f t="shared" si="0"/>
        <v>6021</v>
      </c>
      <c r="G12" s="140">
        <v>28</v>
      </c>
      <c r="H12" s="141">
        <v>25</v>
      </c>
      <c r="I12" s="142">
        <f t="shared" si="1"/>
        <v>26.5</v>
      </c>
      <c r="J12" s="143">
        <f t="shared" si="2"/>
        <v>6</v>
      </c>
      <c r="K12" s="144">
        <v>26</v>
      </c>
      <c r="L12" s="145">
        <v>28</v>
      </c>
      <c r="M12" s="142">
        <f>IF(COUNT(K12:L12)=0,"---",IF(COUNT(K12:L12)=1,"-",AVERAGE(K12:L12)))</f>
        <v>27</v>
      </c>
      <c r="N12" s="146">
        <f t="shared" si="3"/>
        <v>7</v>
      </c>
      <c r="O12" s="147">
        <v>31</v>
      </c>
      <c r="P12" s="143">
        <f t="shared" si="4"/>
        <v>2</v>
      </c>
      <c r="Q12" s="148">
        <v>9</v>
      </c>
      <c r="R12" s="143">
        <f t="shared" si="5"/>
        <v>1</v>
      </c>
      <c r="S12" s="147"/>
      <c r="T12" s="143" t="str">
        <f t="shared" si="6"/>
        <v>---</v>
      </c>
      <c r="U12" s="147">
        <v>18</v>
      </c>
      <c r="V12" s="143">
        <f t="shared" si="7"/>
        <v>8</v>
      </c>
      <c r="W12" s="149" t="s">
        <v>110</v>
      </c>
      <c r="X12" s="143">
        <v>9</v>
      </c>
      <c r="Y12" s="44">
        <f t="shared" si="8"/>
        <v>33</v>
      </c>
    </row>
    <row r="13" spans="1:27" ht="18" customHeight="1" x14ac:dyDescent="0.2">
      <c r="A13" s="36">
        <f>IF(Y13="---","---",IF(COUNT(J13,N13,P13,#REF!,V13,X13)&lt;5,"-",RANK(Y13,Y$7:Y$14,1)))</f>
        <v>7</v>
      </c>
      <c r="B13" s="37" t="str">
        <f>[1]Starto!B14</f>
        <v>Vidmantė</v>
      </c>
      <c r="C13" s="38" t="str">
        <f>[1]Starto!C14</f>
        <v>Kavaliauskaitė</v>
      </c>
      <c r="D13" s="56">
        <f>[1]Starto!D14</f>
        <v>37371</v>
      </c>
      <c r="E13" s="138" t="str">
        <f>[1]Starto!F14</f>
        <v>Anykščių "Vaivorykštė"</v>
      </c>
      <c r="F13" s="139">
        <f t="shared" si="0"/>
        <v>6060</v>
      </c>
      <c r="G13" s="140">
        <v>25</v>
      </c>
      <c r="H13" s="141">
        <v>28</v>
      </c>
      <c r="I13" s="142">
        <f t="shared" si="1"/>
        <v>26.5</v>
      </c>
      <c r="J13" s="143">
        <f t="shared" si="2"/>
        <v>6</v>
      </c>
      <c r="K13" s="144">
        <v>26</v>
      </c>
      <c r="L13" s="145">
        <v>27</v>
      </c>
      <c r="M13" s="142">
        <f>IF(COUNT(K13:L13)=0,"---",IF(COUNT(K13:L13)=1,"-",AVERAGE(K13:L13)))</f>
        <v>26.5</v>
      </c>
      <c r="N13" s="146">
        <f t="shared" si="3"/>
        <v>8</v>
      </c>
      <c r="O13" s="147">
        <v>29</v>
      </c>
      <c r="P13" s="143">
        <f t="shared" si="4"/>
        <v>5</v>
      </c>
      <c r="Q13" s="148">
        <v>13</v>
      </c>
      <c r="R13" s="143">
        <f t="shared" si="5"/>
        <v>7</v>
      </c>
      <c r="S13" s="147"/>
      <c r="T13" s="143" t="str">
        <f t="shared" si="6"/>
        <v>---</v>
      </c>
      <c r="U13" s="147">
        <v>36</v>
      </c>
      <c r="V13" s="143">
        <f t="shared" si="7"/>
        <v>4</v>
      </c>
      <c r="W13" s="149">
        <v>3.1284722222222222E-3</v>
      </c>
      <c r="X13" s="143">
        <f>IF(COUNT(W13)=0,"-",IF(W13="dnf",COUNTA(W$7:W$14),IF(OR(W13="dns",W13="dq"),COUNTA(W$7:W$14)*2,RANK(W13,W$7:W$14,1))))</f>
        <v>4</v>
      </c>
      <c r="Y13" s="44">
        <f t="shared" si="8"/>
        <v>34</v>
      </c>
    </row>
    <row r="14" spans="1:27" ht="18" customHeight="1" x14ac:dyDescent="0.2">
      <c r="A14" s="36">
        <f>IF(Y14="---","---",IF(COUNT(J14,N14,P14,#REF!,V14,X14)&lt;5,"-",RANK(Y14,Y$7:Y$14,1)))</f>
        <v>8</v>
      </c>
      <c r="B14" s="37" t="str">
        <f>[1]Starto!B13</f>
        <v>Ūla</v>
      </c>
      <c r="C14" s="38" t="str">
        <f>[1]Starto!C13</f>
        <v>Poškutė</v>
      </c>
      <c r="D14" s="56">
        <f>[1]Starto!D13</f>
        <v>37048</v>
      </c>
      <c r="E14" s="138" t="str">
        <f>[1]Starto!F13</f>
        <v>ŠIAULIAI</v>
      </c>
      <c r="F14" s="139">
        <f t="shared" si="0"/>
        <v>6383</v>
      </c>
      <c r="G14" s="140">
        <v>25</v>
      </c>
      <c r="H14" s="141">
        <v>27</v>
      </c>
      <c r="I14" s="142">
        <f t="shared" si="1"/>
        <v>26</v>
      </c>
      <c r="J14" s="143">
        <f t="shared" si="2"/>
        <v>8</v>
      </c>
      <c r="K14" s="144">
        <v>29</v>
      </c>
      <c r="L14" s="145">
        <v>31</v>
      </c>
      <c r="M14" s="142">
        <f>IF(COUNT(K14:L14)=0,"---",IF(COUNT(K14:L14)=1,"-",AVERAGE(K14:L14)))</f>
        <v>30</v>
      </c>
      <c r="N14" s="146">
        <f t="shared" si="3"/>
        <v>5</v>
      </c>
      <c r="O14" s="147">
        <v>28</v>
      </c>
      <c r="P14" s="143">
        <f t="shared" si="4"/>
        <v>6</v>
      </c>
      <c r="Q14" s="148">
        <v>10</v>
      </c>
      <c r="R14" s="143">
        <f t="shared" si="5"/>
        <v>3</v>
      </c>
      <c r="S14" s="147"/>
      <c r="T14" s="143" t="str">
        <f t="shared" si="6"/>
        <v>---</v>
      </c>
      <c r="U14" s="147">
        <v>25</v>
      </c>
      <c r="V14" s="143">
        <f t="shared" si="7"/>
        <v>6</v>
      </c>
      <c r="W14" s="149">
        <v>3.6585648148148146E-3</v>
      </c>
      <c r="X14" s="143">
        <f>IF(COUNT(W14)=0,"-",IF(W14="dnf",COUNTA(W$7:W$14),IF(OR(W14="dns",W14="dq"),COUNTA(W$7:W$14)*2,RANK(W14,W$7:W$14,1))))</f>
        <v>7</v>
      </c>
      <c r="Y14" s="44">
        <f t="shared" si="8"/>
        <v>35</v>
      </c>
    </row>
  </sheetData>
  <mergeCells count="13">
    <mergeCell ref="F4:F6"/>
    <mergeCell ref="G4:J4"/>
    <mergeCell ref="K4:N4"/>
    <mergeCell ref="O4:P4"/>
    <mergeCell ref="Q4:R4"/>
    <mergeCell ref="U4:V5"/>
    <mergeCell ref="W4:X4"/>
    <mergeCell ref="I5:J5"/>
    <mergeCell ref="M5:N5"/>
    <mergeCell ref="O5:P5"/>
    <mergeCell ref="Q5:R5"/>
    <mergeCell ref="W5:X5"/>
    <mergeCell ref="S4:T5"/>
  </mergeCells>
  <printOptions horizontalCentered="1"/>
  <pageMargins left="0.39" right="0.38" top="0.59055118110236227" bottom="0.31496062992125984" header="0.39370078740157483" footer="0.23622047244094491"/>
  <pageSetup paperSize="9" orientation="landscape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AA21"/>
  <sheetViews>
    <sheetView zoomScale="120" zoomScaleNormal="120" workbookViewId="0"/>
  </sheetViews>
  <sheetFormatPr defaultColWidth="9.109375" defaultRowHeight="10.199999999999999" x14ac:dyDescent="0.2"/>
  <cols>
    <col min="1" max="1" width="4" style="19" customWidth="1"/>
    <col min="2" max="2" width="9" style="19" customWidth="1"/>
    <col min="3" max="3" width="13.6640625" style="19" customWidth="1"/>
    <col min="4" max="4" width="9.44140625" style="19" customWidth="1"/>
    <col min="5" max="5" width="20.77734375" style="19" customWidth="1"/>
    <col min="6" max="6" width="2.6640625" style="19" customWidth="1"/>
    <col min="7" max="8" width="3.33203125" style="19" customWidth="1"/>
    <col min="9" max="9" width="4.5546875" style="19" customWidth="1"/>
    <col min="10" max="10" width="3.6640625" style="19" customWidth="1"/>
    <col min="11" max="12" width="3.33203125" style="150" customWidth="1"/>
    <col min="13" max="13" width="4.33203125" style="150" customWidth="1"/>
    <col min="14" max="14" width="3.6640625" style="150" customWidth="1"/>
    <col min="15" max="15" width="4.44140625" style="19" customWidth="1"/>
    <col min="16" max="16" width="3.6640625" style="19" customWidth="1"/>
    <col min="17" max="17" width="5.5546875" style="19" customWidth="1"/>
    <col min="18" max="18" width="3.109375" style="19" customWidth="1"/>
    <col min="19" max="19" width="3.88671875" style="19" hidden="1" customWidth="1"/>
    <col min="20" max="20" width="3.6640625" style="19" hidden="1" customWidth="1"/>
    <col min="21" max="21" width="3.88671875" style="19" customWidth="1"/>
    <col min="22" max="22" width="3.6640625" style="19" customWidth="1"/>
    <col min="23" max="23" width="5.33203125" style="19" customWidth="1"/>
    <col min="24" max="24" width="3.6640625" style="19" customWidth="1"/>
    <col min="25" max="25" width="5.109375" style="46" customWidth="1"/>
    <col min="26" max="16384" width="9.109375" style="19"/>
  </cols>
  <sheetData>
    <row r="1" spans="1:27" s="7" customFormat="1" ht="22.8" x14ac:dyDescent="0.25">
      <c r="A1" s="1"/>
      <c r="B1" s="2" t="s">
        <v>0</v>
      </c>
      <c r="C1" s="3" t="s">
        <v>38</v>
      </c>
      <c r="D1" s="4"/>
      <c r="E1" s="4"/>
      <c r="F1" s="4"/>
      <c r="G1" s="5"/>
      <c r="H1" s="5"/>
      <c r="I1" s="5"/>
      <c r="J1" s="5"/>
      <c r="K1" s="124"/>
      <c r="L1" s="124"/>
      <c r="M1" s="124"/>
      <c r="N1" s="124"/>
      <c r="O1" s="5"/>
      <c r="P1" s="5"/>
      <c r="Q1" s="125"/>
      <c r="R1" s="125"/>
      <c r="S1" s="5"/>
      <c r="T1" s="5"/>
      <c r="U1" s="5"/>
      <c r="V1" s="5"/>
      <c r="W1" s="5"/>
      <c r="X1" s="5"/>
      <c r="Y1" s="6" t="s">
        <v>32</v>
      </c>
    </row>
    <row r="2" spans="1:27" s="7" customFormat="1" ht="24.6" x14ac:dyDescent="0.25">
      <c r="A2" s="8"/>
      <c r="B2" s="2" t="s">
        <v>1</v>
      </c>
      <c r="C2" s="3" t="s">
        <v>218</v>
      </c>
      <c r="D2" s="9"/>
      <c r="E2" s="9"/>
      <c r="F2" s="9"/>
      <c r="G2" s="5"/>
      <c r="H2" s="5"/>
      <c r="I2" s="5"/>
      <c r="J2" s="5"/>
      <c r="K2" s="124"/>
      <c r="L2" s="124"/>
      <c r="M2" s="124"/>
      <c r="N2" s="124"/>
      <c r="O2" s="5"/>
      <c r="P2" s="5"/>
      <c r="Q2" s="126"/>
      <c r="R2" s="126"/>
      <c r="S2" s="5"/>
      <c r="T2" s="5"/>
      <c r="U2" s="5"/>
      <c r="V2" s="5"/>
      <c r="W2" s="5"/>
      <c r="X2" s="5"/>
      <c r="Y2" s="52" t="s">
        <v>33</v>
      </c>
      <c r="AA2" s="11"/>
    </row>
    <row r="3" spans="1:27" s="7" customFormat="1" ht="25.2" thickBot="1" x14ac:dyDescent="0.35">
      <c r="A3" s="8"/>
      <c r="B3" s="12" t="s">
        <v>2</v>
      </c>
      <c r="C3" s="3">
        <v>2</v>
      </c>
      <c r="D3" s="55" t="s">
        <v>42</v>
      </c>
      <c r="E3" s="9"/>
      <c r="F3" s="9"/>
      <c r="G3" s="10"/>
      <c r="H3" s="10"/>
      <c r="I3" s="10"/>
      <c r="J3" s="10"/>
      <c r="K3" s="127"/>
      <c r="L3" s="127"/>
      <c r="M3" s="127"/>
      <c r="N3" s="127"/>
      <c r="O3" s="10"/>
      <c r="P3" s="10"/>
      <c r="Q3" s="126"/>
      <c r="R3" s="126"/>
      <c r="S3" s="10"/>
      <c r="T3" s="10"/>
      <c r="U3" s="10"/>
      <c r="V3" s="10"/>
      <c r="W3" s="10"/>
      <c r="X3" s="10"/>
      <c r="Y3" s="13" t="s">
        <v>34</v>
      </c>
    </row>
    <row r="4" spans="1:27" ht="12.75" customHeight="1" x14ac:dyDescent="0.2">
      <c r="A4" s="14"/>
      <c r="B4" s="15"/>
      <c r="C4" s="15"/>
      <c r="D4" s="16" t="s">
        <v>3</v>
      </c>
      <c r="E4" s="17" t="s">
        <v>4</v>
      </c>
      <c r="F4" s="171" t="s">
        <v>5</v>
      </c>
      <c r="G4" s="174" t="s">
        <v>6</v>
      </c>
      <c r="H4" s="174"/>
      <c r="I4" s="174"/>
      <c r="J4" s="175"/>
      <c r="K4" s="176" t="s">
        <v>43</v>
      </c>
      <c r="L4" s="177"/>
      <c r="M4" s="177"/>
      <c r="N4" s="178"/>
      <c r="O4" s="179" t="s">
        <v>44</v>
      </c>
      <c r="P4" s="180"/>
      <c r="Q4" s="181" t="s">
        <v>45</v>
      </c>
      <c r="R4" s="182"/>
      <c r="S4" s="157" t="s">
        <v>46</v>
      </c>
      <c r="T4" s="158"/>
      <c r="U4" s="157" t="s">
        <v>47</v>
      </c>
      <c r="V4" s="158"/>
      <c r="W4" s="161" t="s">
        <v>48</v>
      </c>
      <c r="X4" s="162"/>
      <c r="Y4" s="18" t="s">
        <v>35</v>
      </c>
    </row>
    <row r="5" spans="1:27" ht="12.75" customHeight="1" x14ac:dyDescent="0.2">
      <c r="A5" s="20" t="s">
        <v>7</v>
      </c>
      <c r="B5" s="21" t="s">
        <v>8</v>
      </c>
      <c r="C5" s="22" t="s">
        <v>9</v>
      </c>
      <c r="D5" s="23" t="s">
        <v>10</v>
      </c>
      <c r="E5" s="24" t="s">
        <v>11</v>
      </c>
      <c r="F5" s="172"/>
      <c r="G5" s="155" t="s">
        <v>12</v>
      </c>
      <c r="H5" s="25" t="s">
        <v>13</v>
      </c>
      <c r="I5" s="163" t="s">
        <v>49</v>
      </c>
      <c r="J5" s="164"/>
      <c r="K5" s="128" t="s">
        <v>12</v>
      </c>
      <c r="L5" s="129" t="s">
        <v>13</v>
      </c>
      <c r="M5" s="165" t="s">
        <v>50</v>
      </c>
      <c r="N5" s="166"/>
      <c r="O5" s="167" t="s">
        <v>51</v>
      </c>
      <c r="P5" s="164"/>
      <c r="Q5" s="168" t="s">
        <v>52</v>
      </c>
      <c r="R5" s="169"/>
      <c r="S5" s="159"/>
      <c r="T5" s="160"/>
      <c r="U5" s="159"/>
      <c r="V5" s="160"/>
      <c r="W5" s="170" t="s">
        <v>25</v>
      </c>
      <c r="X5" s="166"/>
      <c r="Y5" s="26" t="s">
        <v>36</v>
      </c>
    </row>
    <row r="6" spans="1:27" ht="10.8" thickBot="1" x14ac:dyDescent="0.25">
      <c r="A6" s="27"/>
      <c r="B6" s="28"/>
      <c r="C6" s="28"/>
      <c r="D6" s="29"/>
      <c r="E6" s="30"/>
      <c r="F6" s="173"/>
      <c r="G6" s="130" t="s">
        <v>53</v>
      </c>
      <c r="H6" s="131" t="s">
        <v>53</v>
      </c>
      <c r="I6" s="33" t="s">
        <v>53</v>
      </c>
      <c r="J6" s="132" t="s">
        <v>15</v>
      </c>
      <c r="K6" s="133" t="s">
        <v>14</v>
      </c>
      <c r="L6" s="134" t="s">
        <v>14</v>
      </c>
      <c r="M6" s="135" t="s">
        <v>14</v>
      </c>
      <c r="N6" s="136" t="s">
        <v>15</v>
      </c>
      <c r="O6" s="31" t="s">
        <v>16</v>
      </c>
      <c r="P6" s="132" t="s">
        <v>15</v>
      </c>
      <c r="Q6" s="31" t="s">
        <v>54</v>
      </c>
      <c r="R6" s="137" t="s">
        <v>15</v>
      </c>
      <c r="S6" s="31" t="s">
        <v>78</v>
      </c>
      <c r="T6" s="132" t="s">
        <v>15</v>
      </c>
      <c r="U6" s="31" t="s">
        <v>54</v>
      </c>
      <c r="V6" s="132" t="s">
        <v>15</v>
      </c>
      <c r="W6" s="51" t="s">
        <v>55</v>
      </c>
      <c r="X6" s="136" t="s">
        <v>15</v>
      </c>
      <c r="Y6" s="35"/>
    </row>
    <row r="7" spans="1:27" ht="18" customHeight="1" x14ac:dyDescent="0.2">
      <c r="A7" s="36">
        <f>IF(Y7="---","---",IF(COUNT(J7,N7,P7,#REF!,V7,X7)&lt;5,"-",RANK(Y7,Y$7:Y$21,1)))</f>
        <v>1</v>
      </c>
      <c r="B7" s="37" t="s">
        <v>219</v>
      </c>
      <c r="C7" s="38" t="s">
        <v>220</v>
      </c>
      <c r="D7" s="56">
        <v>37229</v>
      </c>
      <c r="E7" s="138" t="s">
        <v>393</v>
      </c>
      <c r="F7" s="139">
        <f t="shared" ref="F7:F21" si="0">IF(COUNT(D7)=0,"---",43431-D7)</f>
        <v>6202</v>
      </c>
      <c r="G7" s="140">
        <v>48</v>
      </c>
      <c r="H7" s="141">
        <v>49</v>
      </c>
      <c r="I7" s="142">
        <f t="shared" ref="I7:I21" si="1">IF(COUNT(G7:H7)=0,"---",IF(COUNT(G7:H7)=1,"-",AVERAGE(G7:H7)))</f>
        <v>48.5</v>
      </c>
      <c r="J7" s="143">
        <f t="shared" ref="J7:J21" si="2">IF(I7="---","---",IF(I7="-","-",IF(I7="dnf",COUNTA(I$7:I$21),IF(OR(I7="dns",I7="dq"),COUNTA(I$7:I$21)*2,RANK(I7,I$7:I$21,0)))))</f>
        <v>9</v>
      </c>
      <c r="K7" s="144">
        <v>34</v>
      </c>
      <c r="L7" s="145">
        <v>42</v>
      </c>
      <c r="M7" s="142">
        <f t="shared" ref="M7:M21" si="3">IF(COUNT(K7:L7)=0,"---",IF(COUNT(K7:L7)=1,"-",AVERAGE(K7:L7)))</f>
        <v>38</v>
      </c>
      <c r="N7" s="146">
        <f t="shared" ref="N7:N21" si="4">IF(M7="---","---",IF(M7="dnf",COUNTA(M$7:M$21),IF(OR(M7="dns",M7="dq"),COUNTA(M$7:M$21)*2,RANK(M7,M$7:M$21,0))))</f>
        <v>2</v>
      </c>
      <c r="O7" s="147">
        <v>36</v>
      </c>
      <c r="P7" s="143">
        <f t="shared" ref="P7:P21" si="5">IF(O7=0,"---",IF(O7="dnf",COUNTA(O$7:O$21),IF(OR(O7="dns",O7="dq"),COUNTA(O$7:O$21)*2,RANK(O7,O$7:O$21,0))))</f>
        <v>6</v>
      </c>
      <c r="Q7" s="148">
        <v>8</v>
      </c>
      <c r="R7" s="143">
        <f t="shared" ref="R7:R21" si="6">IF(Q7=0,"---",IF(Q7="dnf",COUNTA(Q$7:Q$21),IF(OR(Q7="dns",Q7="dq"),COUNTA(Q$7:Q$21)*2,RANK(Q7,Q$7:Q$21,1))))</f>
        <v>2</v>
      </c>
      <c r="S7" s="147"/>
      <c r="T7" s="143" t="str">
        <f t="shared" ref="T7:T21" si="7">IF(S7=0,"---",IF(S7="dnf",COUNTA(S$7:S$21),IF(OR(S7="dns",S7="dq"),COUNTA(S$7:S$21)*2,RANK(S7,S$7:S$21,1))))</f>
        <v>---</v>
      </c>
      <c r="U7" s="147">
        <v>81</v>
      </c>
      <c r="V7" s="143">
        <f t="shared" ref="V7:V21" si="8">IF(U7=0,"---",IF(U7="dnf",COUNTA(U$7:U$21),IF(OR(U7="dns",U7="dq"),COUNTA(U$7:U$21)*2,RANK(U7,U$7:U$21,0))))</f>
        <v>2</v>
      </c>
      <c r="W7" s="149">
        <v>2.0057870370370368E-3</v>
      </c>
      <c r="X7" s="143">
        <f t="shared" ref="X7:X21" si="9">IF(COUNT(W7)=0,"-",IF(W7="dnf",COUNTA(W$7:W$21),IF(OR(W7="dns",W7="dq"),COUNTA(W$7:W$21)*2,RANK(W7,W$7:W$21,1))))</f>
        <v>1</v>
      </c>
      <c r="Y7" s="44">
        <f t="shared" ref="Y7:Y21" si="10">IF(SUM(R7,J7,N7,P7,T7,V7,X7)=0,"---",IF(COUNT(R7,J7,N7,P7,T7,V7,X7)&lt;5,"-",SUM(R7,J7,N7,P7,T7,V7,X7)))</f>
        <v>22</v>
      </c>
    </row>
    <row r="8" spans="1:27" ht="18" customHeight="1" x14ac:dyDescent="0.2">
      <c r="A8" s="36">
        <f>IF(Y8="---","---",IF(COUNT(J8,N8,P8,#REF!,V8,X8)&lt;5,"-",RANK(Y8,Y$7:Y$21,1)))</f>
        <v>2</v>
      </c>
      <c r="B8" s="37" t="s">
        <v>221</v>
      </c>
      <c r="C8" s="38" t="s">
        <v>142</v>
      </c>
      <c r="D8" s="56">
        <v>37138</v>
      </c>
      <c r="E8" s="138" t="s">
        <v>83</v>
      </c>
      <c r="F8" s="139">
        <f t="shared" si="0"/>
        <v>6293</v>
      </c>
      <c r="G8" s="140">
        <v>68</v>
      </c>
      <c r="H8" s="141">
        <v>64</v>
      </c>
      <c r="I8" s="142">
        <f t="shared" si="1"/>
        <v>66</v>
      </c>
      <c r="J8" s="143">
        <f t="shared" si="2"/>
        <v>1</v>
      </c>
      <c r="K8" s="144">
        <v>35</v>
      </c>
      <c r="L8" s="145">
        <v>33</v>
      </c>
      <c r="M8" s="142">
        <f t="shared" si="3"/>
        <v>34</v>
      </c>
      <c r="N8" s="146">
        <f t="shared" si="4"/>
        <v>5</v>
      </c>
      <c r="O8" s="147">
        <v>41</v>
      </c>
      <c r="P8" s="143">
        <f t="shared" si="5"/>
        <v>1</v>
      </c>
      <c r="Q8" s="148">
        <v>10</v>
      </c>
      <c r="R8" s="143">
        <f t="shared" si="6"/>
        <v>8</v>
      </c>
      <c r="S8" s="147"/>
      <c r="T8" s="143" t="str">
        <f t="shared" si="7"/>
        <v>---</v>
      </c>
      <c r="U8" s="147">
        <v>72</v>
      </c>
      <c r="V8" s="143">
        <f t="shared" si="8"/>
        <v>5</v>
      </c>
      <c r="W8" s="149">
        <v>2.3252314814814815E-3</v>
      </c>
      <c r="X8" s="143">
        <f t="shared" si="9"/>
        <v>6</v>
      </c>
      <c r="Y8" s="44">
        <f t="shared" si="10"/>
        <v>26</v>
      </c>
    </row>
    <row r="9" spans="1:27" ht="18" customHeight="1" x14ac:dyDescent="0.2">
      <c r="A9" s="36">
        <f>IF(Y9="---","---",IF(COUNT(J9,N9,P9,#REF!,V9,X9)&lt;5,"-",RANK(Y9,Y$7:Y$21,1)))</f>
        <v>3</v>
      </c>
      <c r="B9" s="37" t="s">
        <v>150</v>
      </c>
      <c r="C9" s="38" t="s">
        <v>222</v>
      </c>
      <c r="D9" s="56">
        <v>36948</v>
      </c>
      <c r="E9" s="138" t="s">
        <v>61</v>
      </c>
      <c r="F9" s="139">
        <f t="shared" si="0"/>
        <v>6483</v>
      </c>
      <c r="G9" s="140">
        <v>41</v>
      </c>
      <c r="H9" s="141">
        <v>42</v>
      </c>
      <c r="I9" s="142">
        <f t="shared" si="1"/>
        <v>41.5</v>
      </c>
      <c r="J9" s="143">
        <f t="shared" si="2"/>
        <v>12</v>
      </c>
      <c r="K9" s="144">
        <v>36</v>
      </c>
      <c r="L9" s="145">
        <v>38</v>
      </c>
      <c r="M9" s="142">
        <f t="shared" si="3"/>
        <v>37</v>
      </c>
      <c r="N9" s="146">
        <f t="shared" si="4"/>
        <v>4</v>
      </c>
      <c r="O9" s="147">
        <v>40</v>
      </c>
      <c r="P9" s="143">
        <f t="shared" si="5"/>
        <v>2</v>
      </c>
      <c r="Q9" s="148">
        <v>7</v>
      </c>
      <c r="R9" s="143">
        <f t="shared" si="6"/>
        <v>1</v>
      </c>
      <c r="S9" s="147"/>
      <c r="T9" s="143" t="str">
        <f t="shared" si="7"/>
        <v>---</v>
      </c>
      <c r="U9" s="147">
        <v>71</v>
      </c>
      <c r="V9" s="143">
        <f t="shared" si="8"/>
        <v>6</v>
      </c>
      <c r="W9" s="149">
        <v>2.3217592592592591E-3</v>
      </c>
      <c r="X9" s="143">
        <f t="shared" si="9"/>
        <v>4</v>
      </c>
      <c r="Y9" s="44">
        <f t="shared" si="10"/>
        <v>29</v>
      </c>
    </row>
    <row r="10" spans="1:27" ht="18" customHeight="1" x14ac:dyDescent="0.2">
      <c r="A10" s="36">
        <f>IF(Y10="---","---",IF(COUNT(J10,N10,P10,#REF!,V10,X10)&lt;5,"-",RANK(Y10,Y$7:Y$21,1)))</f>
        <v>4</v>
      </c>
      <c r="B10" s="37" t="s">
        <v>223</v>
      </c>
      <c r="C10" s="38" t="s">
        <v>224</v>
      </c>
      <c r="D10" s="56">
        <v>36906</v>
      </c>
      <c r="E10" s="138" t="s">
        <v>58</v>
      </c>
      <c r="F10" s="139">
        <f t="shared" si="0"/>
        <v>6525</v>
      </c>
      <c r="G10" s="140">
        <v>57</v>
      </c>
      <c r="H10" s="141">
        <v>58</v>
      </c>
      <c r="I10" s="142">
        <f t="shared" si="1"/>
        <v>57.5</v>
      </c>
      <c r="J10" s="143">
        <f t="shared" si="2"/>
        <v>6</v>
      </c>
      <c r="K10" s="144">
        <v>38</v>
      </c>
      <c r="L10" s="145">
        <v>38</v>
      </c>
      <c r="M10" s="142">
        <f t="shared" si="3"/>
        <v>38</v>
      </c>
      <c r="N10" s="146">
        <f t="shared" si="4"/>
        <v>2</v>
      </c>
      <c r="O10" s="147">
        <v>34</v>
      </c>
      <c r="P10" s="143">
        <f t="shared" si="5"/>
        <v>7</v>
      </c>
      <c r="Q10" s="148">
        <v>8</v>
      </c>
      <c r="R10" s="143">
        <f t="shared" si="6"/>
        <v>2</v>
      </c>
      <c r="S10" s="147"/>
      <c r="T10" s="143" t="str">
        <f t="shared" si="7"/>
        <v>---</v>
      </c>
      <c r="U10" s="147">
        <v>64</v>
      </c>
      <c r="V10" s="143">
        <f t="shared" si="8"/>
        <v>9</v>
      </c>
      <c r="W10" s="149">
        <v>2.3217592592592591E-3</v>
      </c>
      <c r="X10" s="143">
        <f t="shared" si="9"/>
        <v>4</v>
      </c>
      <c r="Y10" s="44">
        <f t="shared" si="10"/>
        <v>30</v>
      </c>
    </row>
    <row r="11" spans="1:27" ht="18" customHeight="1" x14ac:dyDescent="0.2">
      <c r="A11" s="36">
        <f>IF(Y11="---","---",IF(COUNT(J11,N11,P11,#REF!,V11,X11)&lt;5,"-",RANK(Y11,Y$7:Y$21,1)))</f>
        <v>5</v>
      </c>
      <c r="B11" s="37" t="s">
        <v>225</v>
      </c>
      <c r="C11" s="38" t="s">
        <v>226</v>
      </c>
      <c r="D11" s="56">
        <v>37363</v>
      </c>
      <c r="E11" s="138" t="s">
        <v>69</v>
      </c>
      <c r="F11" s="139">
        <f t="shared" si="0"/>
        <v>6068</v>
      </c>
      <c r="G11" s="140">
        <v>63</v>
      </c>
      <c r="H11" s="141">
        <v>58</v>
      </c>
      <c r="I11" s="142">
        <f t="shared" si="1"/>
        <v>60.5</v>
      </c>
      <c r="J11" s="143">
        <f t="shared" si="2"/>
        <v>4</v>
      </c>
      <c r="K11" s="144">
        <v>26</v>
      </c>
      <c r="L11" s="145">
        <v>22</v>
      </c>
      <c r="M11" s="142">
        <f t="shared" si="3"/>
        <v>24</v>
      </c>
      <c r="N11" s="146">
        <f t="shared" si="4"/>
        <v>12</v>
      </c>
      <c r="O11" s="147">
        <v>37</v>
      </c>
      <c r="P11" s="143">
        <f t="shared" si="5"/>
        <v>4</v>
      </c>
      <c r="Q11" s="148">
        <v>9</v>
      </c>
      <c r="R11" s="143">
        <f t="shared" si="6"/>
        <v>4</v>
      </c>
      <c r="S11" s="147"/>
      <c r="T11" s="143" t="str">
        <f t="shared" si="7"/>
        <v>---</v>
      </c>
      <c r="U11" s="147">
        <v>55</v>
      </c>
      <c r="V11" s="143">
        <f t="shared" si="8"/>
        <v>12</v>
      </c>
      <c r="W11" s="149">
        <v>2.2384259259259258E-3</v>
      </c>
      <c r="X11" s="143">
        <f t="shared" si="9"/>
        <v>3</v>
      </c>
      <c r="Y11" s="44">
        <f t="shared" si="10"/>
        <v>39</v>
      </c>
    </row>
    <row r="12" spans="1:27" ht="18" customHeight="1" x14ac:dyDescent="0.2">
      <c r="A12" s="36">
        <f>IF(Y12="---","---",IF(COUNT(J12,N12,P12,#REF!,V12,X12)&lt;5,"-",RANK(Y12,Y$7:Y$21,1)))</f>
        <v>5</v>
      </c>
      <c r="B12" s="37" t="s">
        <v>150</v>
      </c>
      <c r="C12" s="38" t="s">
        <v>227</v>
      </c>
      <c r="D12" s="56">
        <v>36915</v>
      </c>
      <c r="E12" s="138" t="s">
        <v>72</v>
      </c>
      <c r="F12" s="139">
        <f t="shared" si="0"/>
        <v>6516</v>
      </c>
      <c r="G12" s="140">
        <v>42</v>
      </c>
      <c r="H12" s="141">
        <v>38</v>
      </c>
      <c r="I12" s="142">
        <f t="shared" si="1"/>
        <v>40</v>
      </c>
      <c r="J12" s="143">
        <f t="shared" si="2"/>
        <v>13</v>
      </c>
      <c r="K12" s="144">
        <v>33</v>
      </c>
      <c r="L12" s="145">
        <v>29</v>
      </c>
      <c r="M12" s="142">
        <f t="shared" si="3"/>
        <v>31</v>
      </c>
      <c r="N12" s="146">
        <f t="shared" si="4"/>
        <v>6</v>
      </c>
      <c r="O12" s="147">
        <v>37</v>
      </c>
      <c r="P12" s="143">
        <f t="shared" si="5"/>
        <v>4</v>
      </c>
      <c r="Q12" s="148">
        <v>9</v>
      </c>
      <c r="R12" s="143">
        <f t="shared" si="6"/>
        <v>4</v>
      </c>
      <c r="S12" s="147"/>
      <c r="T12" s="143" t="str">
        <f t="shared" si="7"/>
        <v>---</v>
      </c>
      <c r="U12" s="147">
        <v>98</v>
      </c>
      <c r="V12" s="143">
        <f t="shared" si="8"/>
        <v>1</v>
      </c>
      <c r="W12" s="149">
        <v>2.7199074074074074E-3</v>
      </c>
      <c r="X12" s="143">
        <f t="shared" si="9"/>
        <v>11</v>
      </c>
      <c r="Y12" s="44">
        <f t="shared" si="10"/>
        <v>39</v>
      </c>
    </row>
    <row r="13" spans="1:27" ht="18" customHeight="1" x14ac:dyDescent="0.2">
      <c r="A13" s="36">
        <f>IF(Y13="---","---",IF(COUNT(J13,N13,P13,#REF!,V13,X13)&lt;5,"-",RANK(Y13,Y$7:Y$21,1)))</f>
        <v>7</v>
      </c>
      <c r="B13" s="37" t="s">
        <v>228</v>
      </c>
      <c r="C13" s="38" t="s">
        <v>229</v>
      </c>
      <c r="D13" s="56">
        <v>37352</v>
      </c>
      <c r="E13" s="138" t="s">
        <v>61</v>
      </c>
      <c r="F13" s="139">
        <f t="shared" si="0"/>
        <v>6079</v>
      </c>
      <c r="G13" s="140">
        <v>42</v>
      </c>
      <c r="H13" s="141">
        <v>48</v>
      </c>
      <c r="I13" s="142">
        <f t="shared" si="1"/>
        <v>45</v>
      </c>
      <c r="J13" s="143">
        <f t="shared" si="2"/>
        <v>11</v>
      </c>
      <c r="K13" s="144">
        <v>27</v>
      </c>
      <c r="L13" s="145">
        <v>32</v>
      </c>
      <c r="M13" s="142">
        <f t="shared" si="3"/>
        <v>29.5</v>
      </c>
      <c r="N13" s="146">
        <f t="shared" si="4"/>
        <v>7</v>
      </c>
      <c r="O13" s="147">
        <v>39</v>
      </c>
      <c r="P13" s="143">
        <f t="shared" si="5"/>
        <v>3</v>
      </c>
      <c r="Q13" s="148">
        <v>12</v>
      </c>
      <c r="R13" s="143">
        <f t="shared" si="6"/>
        <v>13</v>
      </c>
      <c r="S13" s="147"/>
      <c r="T13" s="143" t="str">
        <f t="shared" si="7"/>
        <v>---</v>
      </c>
      <c r="U13" s="147">
        <v>65</v>
      </c>
      <c r="V13" s="143">
        <f t="shared" si="8"/>
        <v>8</v>
      </c>
      <c r="W13" s="149">
        <v>2.2256944444444446E-3</v>
      </c>
      <c r="X13" s="143">
        <f t="shared" si="9"/>
        <v>2</v>
      </c>
      <c r="Y13" s="44">
        <f t="shared" si="10"/>
        <v>44</v>
      </c>
    </row>
    <row r="14" spans="1:27" ht="18" customHeight="1" x14ac:dyDescent="0.2">
      <c r="A14" s="36">
        <f>IF(Y14="---","---",IF(COUNT(J14,N14,P14,#REF!,V14,X14)&lt;5,"-",RANK(Y14,Y$7:Y$21,1)))</f>
        <v>8</v>
      </c>
      <c r="B14" s="37" t="s">
        <v>230</v>
      </c>
      <c r="C14" s="38" t="s">
        <v>231</v>
      </c>
      <c r="D14" s="56">
        <v>37298</v>
      </c>
      <c r="E14" s="138" t="s">
        <v>95</v>
      </c>
      <c r="F14" s="139">
        <f t="shared" si="0"/>
        <v>6133</v>
      </c>
      <c r="G14" s="140">
        <v>40</v>
      </c>
      <c r="H14" s="141">
        <v>38</v>
      </c>
      <c r="I14" s="142">
        <f t="shared" si="1"/>
        <v>39</v>
      </c>
      <c r="J14" s="143">
        <f t="shared" si="2"/>
        <v>14</v>
      </c>
      <c r="K14" s="144">
        <v>37</v>
      </c>
      <c r="L14" s="145">
        <v>40</v>
      </c>
      <c r="M14" s="142">
        <f t="shared" si="3"/>
        <v>38.5</v>
      </c>
      <c r="N14" s="146">
        <f t="shared" si="4"/>
        <v>1</v>
      </c>
      <c r="O14" s="147">
        <v>30</v>
      </c>
      <c r="P14" s="143">
        <f t="shared" si="5"/>
        <v>12</v>
      </c>
      <c r="Q14" s="148">
        <v>9</v>
      </c>
      <c r="R14" s="143">
        <f t="shared" si="6"/>
        <v>4</v>
      </c>
      <c r="S14" s="147"/>
      <c r="T14" s="143" t="str">
        <f t="shared" si="7"/>
        <v>---</v>
      </c>
      <c r="U14" s="147">
        <v>64</v>
      </c>
      <c r="V14" s="143">
        <f t="shared" si="8"/>
        <v>9</v>
      </c>
      <c r="W14" s="149">
        <v>2.5277777777777777E-3</v>
      </c>
      <c r="X14" s="143">
        <f t="shared" si="9"/>
        <v>8</v>
      </c>
      <c r="Y14" s="44">
        <f t="shared" si="10"/>
        <v>48</v>
      </c>
    </row>
    <row r="15" spans="1:27" ht="18" customHeight="1" x14ac:dyDescent="0.2">
      <c r="A15" s="36">
        <f>IF(Y15="---","---",IF(COUNT(J15,N15,P15,#REF!,V15,X15)&lt;5,"-",RANK(Y15,Y$7:Y$21,1)))</f>
        <v>9</v>
      </c>
      <c r="B15" s="37" t="s">
        <v>145</v>
      </c>
      <c r="C15" s="38" t="s">
        <v>232</v>
      </c>
      <c r="D15" s="56">
        <v>37313</v>
      </c>
      <c r="E15" s="138" t="s">
        <v>95</v>
      </c>
      <c r="F15" s="139">
        <f t="shared" si="0"/>
        <v>6118</v>
      </c>
      <c r="G15" s="140">
        <v>67</v>
      </c>
      <c r="H15" s="141">
        <v>64</v>
      </c>
      <c r="I15" s="142">
        <f t="shared" si="1"/>
        <v>65.5</v>
      </c>
      <c r="J15" s="143">
        <f t="shared" si="2"/>
        <v>2</v>
      </c>
      <c r="K15" s="144">
        <v>30</v>
      </c>
      <c r="L15" s="145">
        <v>27</v>
      </c>
      <c r="M15" s="142">
        <f t="shared" si="3"/>
        <v>28.5</v>
      </c>
      <c r="N15" s="146">
        <f t="shared" si="4"/>
        <v>9</v>
      </c>
      <c r="O15" s="147">
        <v>32</v>
      </c>
      <c r="P15" s="143">
        <f t="shared" si="5"/>
        <v>10</v>
      </c>
      <c r="Q15" s="148">
        <v>10</v>
      </c>
      <c r="R15" s="143">
        <f t="shared" si="6"/>
        <v>8</v>
      </c>
      <c r="S15" s="147"/>
      <c r="T15" s="143" t="str">
        <f t="shared" si="7"/>
        <v>---</v>
      </c>
      <c r="U15" s="147">
        <v>55</v>
      </c>
      <c r="V15" s="143">
        <f t="shared" si="8"/>
        <v>12</v>
      </c>
      <c r="W15" s="149">
        <v>2.5277777777777777E-3</v>
      </c>
      <c r="X15" s="143">
        <f t="shared" si="9"/>
        <v>8</v>
      </c>
      <c r="Y15" s="44">
        <f t="shared" si="10"/>
        <v>49</v>
      </c>
    </row>
    <row r="16" spans="1:27" ht="18" customHeight="1" x14ac:dyDescent="0.2">
      <c r="A16" s="36">
        <f>IF(Y16="---","---",IF(COUNT(J16,N16,P16,#REF!,V16,X16)&lt;5,"-",RANK(Y16,Y$7:Y$21,1)))</f>
        <v>10</v>
      </c>
      <c r="B16" s="37" t="s">
        <v>233</v>
      </c>
      <c r="C16" s="38" t="s">
        <v>234</v>
      </c>
      <c r="D16" s="56">
        <v>37377</v>
      </c>
      <c r="E16" s="138" t="s">
        <v>69</v>
      </c>
      <c r="F16" s="139">
        <f t="shared" si="0"/>
        <v>6054</v>
      </c>
      <c r="G16" s="140">
        <v>63</v>
      </c>
      <c r="H16" s="141">
        <v>60</v>
      </c>
      <c r="I16" s="142">
        <f t="shared" si="1"/>
        <v>61.5</v>
      </c>
      <c r="J16" s="143">
        <f t="shared" si="2"/>
        <v>3</v>
      </c>
      <c r="K16" s="144">
        <v>19</v>
      </c>
      <c r="L16" s="145">
        <v>17</v>
      </c>
      <c r="M16" s="142">
        <f t="shared" si="3"/>
        <v>18</v>
      </c>
      <c r="N16" s="146">
        <f t="shared" si="4"/>
        <v>15</v>
      </c>
      <c r="O16" s="147">
        <v>33</v>
      </c>
      <c r="P16" s="143">
        <f t="shared" si="5"/>
        <v>9</v>
      </c>
      <c r="Q16" s="148">
        <v>9</v>
      </c>
      <c r="R16" s="143">
        <f t="shared" si="6"/>
        <v>4</v>
      </c>
      <c r="S16" s="147"/>
      <c r="T16" s="143" t="str">
        <f t="shared" si="7"/>
        <v>---</v>
      </c>
      <c r="U16" s="147">
        <v>61</v>
      </c>
      <c r="V16" s="143">
        <f t="shared" si="8"/>
        <v>11</v>
      </c>
      <c r="W16" s="149">
        <v>2.7314814814814819E-3</v>
      </c>
      <c r="X16" s="143">
        <f t="shared" si="9"/>
        <v>12</v>
      </c>
      <c r="Y16" s="44">
        <f t="shared" si="10"/>
        <v>54</v>
      </c>
    </row>
    <row r="17" spans="1:25" ht="18" customHeight="1" x14ac:dyDescent="0.2">
      <c r="A17" s="36">
        <v>11</v>
      </c>
      <c r="B17" s="37" t="s">
        <v>240</v>
      </c>
      <c r="C17" s="38" t="s">
        <v>241</v>
      </c>
      <c r="D17" s="56">
        <v>37358</v>
      </c>
      <c r="E17" s="138" t="s">
        <v>69</v>
      </c>
      <c r="F17" s="139">
        <f t="shared" si="0"/>
        <v>6073</v>
      </c>
      <c r="G17" s="140">
        <v>48</v>
      </c>
      <c r="H17" s="141">
        <v>48</v>
      </c>
      <c r="I17" s="142">
        <f t="shared" si="1"/>
        <v>48</v>
      </c>
      <c r="J17" s="143">
        <f t="shared" si="2"/>
        <v>10</v>
      </c>
      <c r="K17" s="144">
        <v>21</v>
      </c>
      <c r="L17" s="145">
        <v>19</v>
      </c>
      <c r="M17" s="142">
        <f t="shared" si="3"/>
        <v>20</v>
      </c>
      <c r="N17" s="146">
        <f t="shared" si="4"/>
        <v>14</v>
      </c>
      <c r="O17" s="147">
        <v>34</v>
      </c>
      <c r="P17" s="143">
        <f t="shared" si="5"/>
        <v>7</v>
      </c>
      <c r="Q17" s="148">
        <v>10</v>
      </c>
      <c r="R17" s="143">
        <f t="shared" si="6"/>
        <v>8</v>
      </c>
      <c r="S17" s="147"/>
      <c r="T17" s="143" t="str">
        <f t="shared" si="7"/>
        <v>---</v>
      </c>
      <c r="U17" s="147">
        <v>80</v>
      </c>
      <c r="V17" s="143">
        <f t="shared" si="8"/>
        <v>3</v>
      </c>
      <c r="W17" s="149">
        <v>2.7314814814814819E-3</v>
      </c>
      <c r="X17" s="143">
        <f t="shared" si="9"/>
        <v>12</v>
      </c>
      <c r="Y17" s="44">
        <f t="shared" si="10"/>
        <v>54</v>
      </c>
    </row>
    <row r="18" spans="1:25" ht="18" customHeight="1" x14ac:dyDescent="0.2">
      <c r="A18" s="36">
        <f>IF(Y18="---","---",IF(COUNT(J18,N18,P18,#REF!,V18,X18)&lt;5,"-",RANK(Y18,Y$7:Y$21,1)))</f>
        <v>12</v>
      </c>
      <c r="B18" s="37" t="s">
        <v>235</v>
      </c>
      <c r="C18" s="38" t="s">
        <v>236</v>
      </c>
      <c r="D18" s="56">
        <v>37028</v>
      </c>
      <c r="E18" s="138" t="s">
        <v>72</v>
      </c>
      <c r="F18" s="139">
        <f t="shared" si="0"/>
        <v>6403</v>
      </c>
      <c r="G18" s="140">
        <v>62</v>
      </c>
      <c r="H18" s="141">
        <v>55</v>
      </c>
      <c r="I18" s="142">
        <f t="shared" si="1"/>
        <v>58.5</v>
      </c>
      <c r="J18" s="143">
        <f t="shared" si="2"/>
        <v>5</v>
      </c>
      <c r="K18" s="144">
        <v>28</v>
      </c>
      <c r="L18" s="145">
        <v>30</v>
      </c>
      <c r="M18" s="142">
        <f t="shared" si="3"/>
        <v>29</v>
      </c>
      <c r="N18" s="146">
        <f t="shared" si="4"/>
        <v>8</v>
      </c>
      <c r="O18" s="147">
        <v>29</v>
      </c>
      <c r="P18" s="143">
        <f t="shared" si="5"/>
        <v>14</v>
      </c>
      <c r="Q18" s="148">
        <v>11</v>
      </c>
      <c r="R18" s="143">
        <f t="shared" si="6"/>
        <v>12</v>
      </c>
      <c r="S18" s="147"/>
      <c r="T18" s="143" t="str">
        <f t="shared" si="7"/>
        <v>---</v>
      </c>
      <c r="U18" s="147">
        <v>68</v>
      </c>
      <c r="V18" s="143">
        <f t="shared" si="8"/>
        <v>7</v>
      </c>
      <c r="W18" s="149">
        <v>2.972222222222222E-3</v>
      </c>
      <c r="X18" s="143">
        <f t="shared" si="9"/>
        <v>14</v>
      </c>
      <c r="Y18" s="44">
        <f t="shared" si="10"/>
        <v>60</v>
      </c>
    </row>
    <row r="19" spans="1:25" ht="18" customHeight="1" x14ac:dyDescent="0.2">
      <c r="A19" s="36">
        <f>IF(Y19="---","---",IF(COUNT(J19,N19,P19,#REF!,V19,X19)&lt;5,"-",RANK(Y19,Y$7:Y$21,1)))</f>
        <v>13</v>
      </c>
      <c r="B19" s="37" t="s">
        <v>237</v>
      </c>
      <c r="C19" s="38" t="s">
        <v>238</v>
      </c>
      <c r="D19" s="56">
        <v>37414</v>
      </c>
      <c r="E19" s="138" t="s">
        <v>61</v>
      </c>
      <c r="F19" s="139">
        <f t="shared" si="0"/>
        <v>6017</v>
      </c>
      <c r="G19" s="140">
        <v>53</v>
      </c>
      <c r="H19" s="141">
        <v>48</v>
      </c>
      <c r="I19" s="142">
        <f t="shared" si="1"/>
        <v>50.5</v>
      </c>
      <c r="J19" s="143">
        <f t="shared" si="2"/>
        <v>8</v>
      </c>
      <c r="K19" s="144">
        <v>27</v>
      </c>
      <c r="L19" s="145">
        <v>26</v>
      </c>
      <c r="M19" s="142">
        <f t="shared" si="3"/>
        <v>26.5</v>
      </c>
      <c r="N19" s="146">
        <f t="shared" si="4"/>
        <v>11</v>
      </c>
      <c r="O19" s="147">
        <v>32</v>
      </c>
      <c r="P19" s="143">
        <f t="shared" si="5"/>
        <v>10</v>
      </c>
      <c r="Q19" s="148">
        <v>10</v>
      </c>
      <c r="R19" s="143">
        <f t="shared" si="6"/>
        <v>8</v>
      </c>
      <c r="S19" s="147"/>
      <c r="T19" s="143" t="str">
        <f t="shared" si="7"/>
        <v>---</v>
      </c>
      <c r="U19" s="147">
        <v>44</v>
      </c>
      <c r="V19" s="143">
        <f t="shared" si="8"/>
        <v>14</v>
      </c>
      <c r="W19" s="149">
        <v>2.5752314814814817E-3</v>
      </c>
      <c r="X19" s="143">
        <f t="shared" si="9"/>
        <v>10</v>
      </c>
      <c r="Y19" s="44">
        <f t="shared" si="10"/>
        <v>61</v>
      </c>
    </row>
    <row r="20" spans="1:25" ht="18" customHeight="1" x14ac:dyDescent="0.2">
      <c r="A20" s="36">
        <f>IF(Y20="---","---",IF(COUNT(J20,N20,P20,#REF!,V20,X20)&lt;5,"-",RANK(Y20,Y$7:Y$21,1)))</f>
        <v>14</v>
      </c>
      <c r="B20" s="37" t="s">
        <v>235</v>
      </c>
      <c r="C20" s="38" t="s">
        <v>239</v>
      </c>
      <c r="D20" s="56">
        <v>37515</v>
      </c>
      <c r="E20" s="138" t="s">
        <v>95</v>
      </c>
      <c r="F20" s="139">
        <f t="shared" si="0"/>
        <v>5916</v>
      </c>
      <c r="G20" s="140">
        <v>55</v>
      </c>
      <c r="H20" s="141">
        <v>47</v>
      </c>
      <c r="I20" s="142">
        <f t="shared" si="1"/>
        <v>51</v>
      </c>
      <c r="J20" s="143">
        <f t="shared" si="2"/>
        <v>7</v>
      </c>
      <c r="K20" s="144">
        <v>28</v>
      </c>
      <c r="L20" s="145">
        <v>29</v>
      </c>
      <c r="M20" s="142">
        <f t="shared" si="3"/>
        <v>28.5</v>
      </c>
      <c r="N20" s="146">
        <f t="shared" si="4"/>
        <v>9</v>
      </c>
      <c r="O20" s="147">
        <v>28</v>
      </c>
      <c r="P20" s="143">
        <f t="shared" si="5"/>
        <v>15</v>
      </c>
      <c r="Q20" s="148">
        <v>12</v>
      </c>
      <c r="R20" s="143">
        <f t="shared" si="6"/>
        <v>13</v>
      </c>
      <c r="S20" s="147"/>
      <c r="T20" s="143" t="str">
        <f t="shared" si="7"/>
        <v>---</v>
      </c>
      <c r="U20" s="147">
        <v>78</v>
      </c>
      <c r="V20" s="143">
        <f t="shared" si="8"/>
        <v>4</v>
      </c>
      <c r="W20" s="149">
        <v>3.0729166666666665E-3</v>
      </c>
      <c r="X20" s="143">
        <f t="shared" si="9"/>
        <v>15</v>
      </c>
      <c r="Y20" s="44">
        <f t="shared" si="10"/>
        <v>63</v>
      </c>
    </row>
    <row r="21" spans="1:25" ht="18" customHeight="1" x14ac:dyDescent="0.2">
      <c r="A21" s="36">
        <f>IF(Y21="---","---",IF(COUNT(J21,N21,P21,#REF!,V21,X21)&lt;5,"-",RANK(Y21,Y$7:Y$21,1)))</f>
        <v>15</v>
      </c>
      <c r="B21" s="37" t="s">
        <v>242</v>
      </c>
      <c r="C21" s="38" t="s">
        <v>243</v>
      </c>
      <c r="D21" s="56">
        <v>37558</v>
      </c>
      <c r="E21" s="138" t="s">
        <v>58</v>
      </c>
      <c r="F21" s="139">
        <f t="shared" si="0"/>
        <v>5873</v>
      </c>
      <c r="G21" s="140">
        <v>40</v>
      </c>
      <c r="H21" s="141">
        <v>37</v>
      </c>
      <c r="I21" s="142">
        <f t="shared" si="1"/>
        <v>38.5</v>
      </c>
      <c r="J21" s="143">
        <f t="shared" si="2"/>
        <v>15</v>
      </c>
      <c r="K21" s="144">
        <v>22</v>
      </c>
      <c r="L21" s="145">
        <v>20</v>
      </c>
      <c r="M21" s="142">
        <f t="shared" si="3"/>
        <v>21</v>
      </c>
      <c r="N21" s="146">
        <f t="shared" si="4"/>
        <v>13</v>
      </c>
      <c r="O21" s="147">
        <v>30</v>
      </c>
      <c r="P21" s="143">
        <f t="shared" si="5"/>
        <v>12</v>
      </c>
      <c r="Q21" s="148">
        <v>12</v>
      </c>
      <c r="R21" s="143">
        <f t="shared" si="6"/>
        <v>13</v>
      </c>
      <c r="S21" s="147"/>
      <c r="T21" s="143" t="str">
        <f t="shared" si="7"/>
        <v>---</v>
      </c>
      <c r="U21" s="147">
        <v>42</v>
      </c>
      <c r="V21" s="143">
        <f t="shared" si="8"/>
        <v>15</v>
      </c>
      <c r="W21" s="149">
        <v>2.3287037037037039E-3</v>
      </c>
      <c r="X21" s="143">
        <f t="shared" si="9"/>
        <v>7</v>
      </c>
      <c r="Y21" s="44">
        <f t="shared" si="10"/>
        <v>75</v>
      </c>
    </row>
  </sheetData>
  <sortState ref="A7:AA21">
    <sortCondition ref="A21"/>
  </sortState>
  <mergeCells count="13">
    <mergeCell ref="F4:F6"/>
    <mergeCell ref="G4:J4"/>
    <mergeCell ref="K4:N4"/>
    <mergeCell ref="O4:P4"/>
    <mergeCell ref="Q4:R4"/>
    <mergeCell ref="U4:V5"/>
    <mergeCell ref="W4:X4"/>
    <mergeCell ref="I5:J5"/>
    <mergeCell ref="M5:N5"/>
    <mergeCell ref="O5:P5"/>
    <mergeCell ref="Q5:R5"/>
    <mergeCell ref="W5:X5"/>
    <mergeCell ref="S4:T5"/>
  </mergeCells>
  <printOptions horizontalCentered="1"/>
  <pageMargins left="0.39" right="0.38" top="0.59055118110236227" bottom="0.31496062992125984" header="0.39370078740157483" footer="0.23622047244094491"/>
  <pageSetup paperSize="9" orientation="landscape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A10"/>
  <sheetViews>
    <sheetView zoomScale="120" zoomScaleNormal="120" workbookViewId="0"/>
  </sheetViews>
  <sheetFormatPr defaultColWidth="9.109375" defaultRowHeight="10.199999999999999" x14ac:dyDescent="0.2"/>
  <cols>
    <col min="1" max="1" width="4" style="19" customWidth="1"/>
    <col min="2" max="2" width="9" style="19" customWidth="1"/>
    <col min="3" max="3" width="13.6640625" style="19" customWidth="1"/>
    <col min="4" max="4" width="9.44140625" style="19" customWidth="1"/>
    <col min="5" max="5" width="20.77734375" style="19" customWidth="1"/>
    <col min="6" max="6" width="2.6640625" style="19" customWidth="1"/>
    <col min="7" max="8" width="3.33203125" style="19" customWidth="1"/>
    <col min="9" max="9" width="4.5546875" style="19" customWidth="1"/>
    <col min="10" max="10" width="3.6640625" style="19" customWidth="1"/>
    <col min="11" max="12" width="3.33203125" style="150" customWidth="1"/>
    <col min="13" max="13" width="4.33203125" style="150" customWidth="1"/>
    <col min="14" max="14" width="3.6640625" style="150" customWidth="1"/>
    <col min="15" max="15" width="4.44140625" style="19" customWidth="1"/>
    <col min="16" max="16" width="3.6640625" style="19" customWidth="1"/>
    <col min="17" max="17" width="5.5546875" style="19" customWidth="1"/>
    <col min="18" max="18" width="3.109375" style="19" customWidth="1"/>
    <col min="19" max="19" width="3.88671875" style="19" hidden="1" customWidth="1"/>
    <col min="20" max="20" width="3.6640625" style="19" hidden="1" customWidth="1"/>
    <col min="21" max="21" width="3.88671875" style="19" customWidth="1"/>
    <col min="22" max="22" width="3.6640625" style="19" customWidth="1"/>
    <col min="23" max="23" width="5.33203125" style="19" customWidth="1"/>
    <col min="24" max="24" width="3.6640625" style="19" customWidth="1"/>
    <col min="25" max="25" width="5.109375" style="46" customWidth="1"/>
    <col min="26" max="16384" width="9.109375" style="19"/>
  </cols>
  <sheetData>
    <row r="1" spans="1:27" s="7" customFormat="1" ht="22.8" x14ac:dyDescent="0.25">
      <c r="A1" s="1"/>
      <c r="B1" s="2" t="s">
        <v>0</v>
      </c>
      <c r="C1" s="3" t="s">
        <v>40</v>
      </c>
      <c r="D1" s="4"/>
      <c r="E1" s="4"/>
      <c r="F1" s="4"/>
      <c r="G1" s="5"/>
      <c r="H1" s="5"/>
      <c r="I1" s="5"/>
      <c r="J1" s="5"/>
      <c r="K1" s="124"/>
      <c r="L1" s="124"/>
      <c r="M1" s="124"/>
      <c r="N1" s="124"/>
      <c r="O1" s="5"/>
      <c r="P1" s="5"/>
      <c r="Q1" s="125"/>
      <c r="R1" s="125"/>
      <c r="S1" s="5"/>
      <c r="T1" s="5"/>
      <c r="U1" s="5"/>
      <c r="V1" s="5"/>
      <c r="W1" s="5"/>
      <c r="X1" s="5"/>
      <c r="Y1" s="6" t="s">
        <v>32</v>
      </c>
    </row>
    <row r="2" spans="1:27" s="7" customFormat="1" ht="24.6" x14ac:dyDescent="0.25">
      <c r="A2" s="8"/>
      <c r="B2" s="2" t="s">
        <v>1</v>
      </c>
      <c r="C2" s="3" t="s">
        <v>173</v>
      </c>
      <c r="D2" s="9"/>
      <c r="E2" s="9"/>
      <c r="F2" s="9"/>
      <c r="G2" s="5"/>
      <c r="H2" s="5"/>
      <c r="I2" s="5"/>
      <c r="J2" s="5"/>
      <c r="K2" s="124"/>
      <c r="L2" s="124"/>
      <c r="M2" s="124"/>
      <c r="N2" s="124"/>
      <c r="O2" s="5"/>
      <c r="P2" s="5"/>
      <c r="Q2" s="126"/>
      <c r="R2" s="126"/>
      <c r="S2" s="5"/>
      <c r="T2" s="5"/>
      <c r="U2" s="5"/>
      <c r="V2" s="5"/>
      <c r="W2" s="5"/>
      <c r="X2" s="5"/>
      <c r="Y2" s="52" t="s">
        <v>33</v>
      </c>
      <c r="AA2" s="11"/>
    </row>
    <row r="3" spans="1:27" s="7" customFormat="1" ht="25.2" thickBot="1" x14ac:dyDescent="0.35">
      <c r="A3" s="8"/>
      <c r="B3" s="12" t="s">
        <v>2</v>
      </c>
      <c r="C3" s="3">
        <v>3</v>
      </c>
      <c r="D3" s="55" t="s">
        <v>42</v>
      </c>
      <c r="E3" s="9"/>
      <c r="F3" s="9"/>
      <c r="G3" s="10"/>
      <c r="H3" s="10"/>
      <c r="I3" s="10"/>
      <c r="J3" s="10"/>
      <c r="K3" s="127"/>
      <c r="L3" s="127"/>
      <c r="M3" s="127"/>
      <c r="N3" s="127"/>
      <c r="O3" s="10"/>
      <c r="P3" s="10"/>
      <c r="Q3" s="126"/>
      <c r="R3" s="126"/>
      <c r="S3" s="10"/>
      <c r="T3" s="10"/>
      <c r="U3" s="10"/>
      <c r="V3" s="10"/>
      <c r="W3" s="10"/>
      <c r="X3" s="10"/>
      <c r="Y3" s="13" t="s">
        <v>34</v>
      </c>
    </row>
    <row r="4" spans="1:27" ht="12.75" customHeight="1" x14ac:dyDescent="0.2">
      <c r="A4" s="14"/>
      <c r="B4" s="15"/>
      <c r="C4" s="15"/>
      <c r="D4" s="16" t="s">
        <v>3</v>
      </c>
      <c r="E4" s="17" t="s">
        <v>4</v>
      </c>
      <c r="F4" s="171" t="s">
        <v>5</v>
      </c>
      <c r="G4" s="174" t="s">
        <v>6</v>
      </c>
      <c r="H4" s="174"/>
      <c r="I4" s="174"/>
      <c r="J4" s="175"/>
      <c r="K4" s="176" t="s">
        <v>43</v>
      </c>
      <c r="L4" s="177"/>
      <c r="M4" s="177"/>
      <c r="N4" s="178"/>
      <c r="O4" s="179" t="s">
        <v>44</v>
      </c>
      <c r="P4" s="180"/>
      <c r="Q4" s="181" t="s">
        <v>45</v>
      </c>
      <c r="R4" s="182"/>
      <c r="S4" s="157" t="s">
        <v>46</v>
      </c>
      <c r="T4" s="158"/>
      <c r="U4" s="157" t="s">
        <v>47</v>
      </c>
      <c r="V4" s="158"/>
      <c r="W4" s="161" t="s">
        <v>48</v>
      </c>
      <c r="X4" s="162"/>
      <c r="Y4" s="18" t="s">
        <v>35</v>
      </c>
    </row>
    <row r="5" spans="1:27" ht="12.75" customHeight="1" x14ac:dyDescent="0.2">
      <c r="A5" s="20" t="s">
        <v>7</v>
      </c>
      <c r="B5" s="21" t="s">
        <v>8</v>
      </c>
      <c r="C5" s="22" t="s">
        <v>9</v>
      </c>
      <c r="D5" s="23" t="s">
        <v>10</v>
      </c>
      <c r="E5" s="24" t="s">
        <v>11</v>
      </c>
      <c r="F5" s="172"/>
      <c r="G5" s="155" t="s">
        <v>12</v>
      </c>
      <c r="H5" s="25" t="s">
        <v>13</v>
      </c>
      <c r="I5" s="163" t="s">
        <v>49</v>
      </c>
      <c r="J5" s="164"/>
      <c r="K5" s="128" t="s">
        <v>12</v>
      </c>
      <c r="L5" s="129" t="s">
        <v>13</v>
      </c>
      <c r="M5" s="165" t="s">
        <v>50</v>
      </c>
      <c r="N5" s="166"/>
      <c r="O5" s="167" t="s">
        <v>51</v>
      </c>
      <c r="P5" s="164"/>
      <c r="Q5" s="168" t="s">
        <v>52</v>
      </c>
      <c r="R5" s="169"/>
      <c r="S5" s="159"/>
      <c r="T5" s="160"/>
      <c r="U5" s="159"/>
      <c r="V5" s="160"/>
      <c r="W5" s="170" t="s">
        <v>25</v>
      </c>
      <c r="X5" s="166"/>
      <c r="Y5" s="26" t="s">
        <v>36</v>
      </c>
    </row>
    <row r="6" spans="1:27" ht="10.8" thickBot="1" x14ac:dyDescent="0.25">
      <c r="A6" s="27"/>
      <c r="B6" s="28"/>
      <c r="C6" s="28"/>
      <c r="D6" s="29"/>
      <c r="E6" s="30"/>
      <c r="F6" s="173"/>
      <c r="G6" s="130" t="s">
        <v>53</v>
      </c>
      <c r="H6" s="131" t="s">
        <v>53</v>
      </c>
      <c r="I6" s="33" t="s">
        <v>53</v>
      </c>
      <c r="J6" s="132" t="s">
        <v>15</v>
      </c>
      <c r="K6" s="133" t="s">
        <v>14</v>
      </c>
      <c r="L6" s="134" t="s">
        <v>14</v>
      </c>
      <c r="M6" s="135" t="s">
        <v>14</v>
      </c>
      <c r="N6" s="136" t="s">
        <v>15</v>
      </c>
      <c r="O6" s="31" t="s">
        <v>16</v>
      </c>
      <c r="P6" s="132" t="s">
        <v>15</v>
      </c>
      <c r="Q6" s="31" t="s">
        <v>54</v>
      </c>
      <c r="R6" s="137" t="s">
        <v>15</v>
      </c>
      <c r="S6" s="31" t="s">
        <v>78</v>
      </c>
      <c r="T6" s="132" t="s">
        <v>15</v>
      </c>
      <c r="U6" s="31" t="s">
        <v>54</v>
      </c>
      <c r="V6" s="132" t="s">
        <v>15</v>
      </c>
      <c r="W6" s="51" t="s">
        <v>55</v>
      </c>
      <c r="X6" s="136" t="s">
        <v>15</v>
      </c>
      <c r="Y6" s="35"/>
    </row>
    <row r="7" spans="1:27" ht="18" customHeight="1" x14ac:dyDescent="0.2">
      <c r="A7" s="36">
        <f>IF(Y7="---","---",IF(COUNT(J7,N7,P7,#REF!,V7,X7)&lt;5,"-",RANK(Y7,Y$7:Y$10,1)))</f>
        <v>1</v>
      </c>
      <c r="B7" s="37" t="s">
        <v>188</v>
      </c>
      <c r="C7" s="38" t="s">
        <v>189</v>
      </c>
      <c r="D7" s="56">
        <v>36734</v>
      </c>
      <c r="E7" s="138" t="s">
        <v>61</v>
      </c>
      <c r="F7" s="139">
        <f>IF(COUNT(D7)=0,"---",43431-D7)</f>
        <v>6697</v>
      </c>
      <c r="G7" s="140">
        <v>32</v>
      </c>
      <c r="H7" s="141">
        <v>33</v>
      </c>
      <c r="I7" s="142">
        <f>IF(COUNT(G7:H7)=0,"---",IF(COUNT(G7:H7)=1,"-",AVERAGE(G7:H7)))</f>
        <v>32.5</v>
      </c>
      <c r="J7" s="143">
        <f>IF(I7="---","---",IF(I7="-","-",IF(I7="dnf",COUNTA(I$7:I$10),IF(OR(I7="dns",I7="dq"),COUNTA(I$7:I$10)*2,RANK(I7,I$7:I$10,0)))))</f>
        <v>1</v>
      </c>
      <c r="K7" s="144">
        <v>34</v>
      </c>
      <c r="L7" s="145">
        <v>35</v>
      </c>
      <c r="M7" s="142">
        <f>IF(COUNT(K7:L7)=0,"---",IF(COUNT(K7:L7)=1,"-",AVERAGE(K7:L7)))</f>
        <v>34.5</v>
      </c>
      <c r="N7" s="146">
        <f>IF(M7="---","---",IF(M7="dnf",COUNTA(M$7:M$10),IF(OR(M7="dns",M7="dq"),COUNTA(M$7:M$10)*2,RANK(M7,M$7:M$10,0))))</f>
        <v>2</v>
      </c>
      <c r="O7" s="147">
        <v>40</v>
      </c>
      <c r="P7" s="143">
        <f>IF(O7=0,"---",IF(O7="dnf",COUNTA(O$7:O$10),IF(OR(O7="dns",O7="dq"),COUNTA(O$7:O$10)*2,RANK(O7,O$7:O$10,0))))</f>
        <v>1</v>
      </c>
      <c r="Q7" s="148">
        <v>10</v>
      </c>
      <c r="R7" s="143">
        <f>IF(Q7=0,"---",IF(Q7="dnf",COUNTA(Q$7:Q$10),IF(OR(Q7="dns",Q7="dq"),COUNTA(Q$7:Q$10)*2,RANK(Q7,Q$7:Q$10,1))))</f>
        <v>2</v>
      </c>
      <c r="S7" s="147"/>
      <c r="T7" s="143" t="str">
        <f>IF(S7=0,"---",IF(S7="dnf",COUNTA(S$7:S$10),IF(OR(S7="dns",S7="dq"),COUNTA(S$7:S$10)*2,RANK(S7,S$7:S$10,1))))</f>
        <v>---</v>
      </c>
      <c r="U7" s="147">
        <v>71</v>
      </c>
      <c r="V7" s="143">
        <f>IF(U7=0,"---",IF(U7="dnf",COUNTA(U$7:U$10),IF(OR(U7="dns",U7="dq"),COUNTA(U$7:U$10)*2,RANK(U7,U$7:U$10,0))))</f>
        <v>2</v>
      </c>
      <c r="W7" s="149">
        <v>2.9131944444444444E-3</v>
      </c>
      <c r="X7" s="143">
        <f>IF(COUNT(W7)=0,"-",IF(W7="dnf",COUNTA(W$7:W$10),IF(OR(W7="dns",W7="dq"),COUNTA(W$7:W$10)*2,RANK(W7,W$7:W$10,1))))</f>
        <v>1</v>
      </c>
      <c r="Y7" s="44">
        <f>IF(SUM(R7,J7,N7,P7,T7,V7,X7)=0,"---",IF(COUNT(R7,J7,N7,P7,T7,V7,X7)&lt;5,"-",SUM(R7,J7,N7,P7,T7,V7,X7)))</f>
        <v>9</v>
      </c>
    </row>
    <row r="8" spans="1:27" ht="18" customHeight="1" x14ac:dyDescent="0.2">
      <c r="A8" s="36">
        <f>IF(Y8="---","---",IF(COUNT(J8,N8,P8,#REF!,V8,X8)&lt;5,"-",RANK(Y8,Y$7:Y$10,1)))</f>
        <v>2</v>
      </c>
      <c r="B8" s="37" t="s">
        <v>190</v>
      </c>
      <c r="C8" s="38" t="s">
        <v>191</v>
      </c>
      <c r="D8" s="56">
        <v>36537</v>
      </c>
      <c r="E8" s="138" t="s">
        <v>83</v>
      </c>
      <c r="F8" s="139">
        <f>IF(COUNT(D8)=0,"---",43431-D8)</f>
        <v>6894</v>
      </c>
      <c r="G8" s="140">
        <v>34</v>
      </c>
      <c r="H8" s="141">
        <v>31</v>
      </c>
      <c r="I8" s="142">
        <f>IF(COUNT(G8:H8)=0,"---",IF(COUNT(G8:H8)=1,"-",AVERAGE(G8:H8)))</f>
        <v>32.5</v>
      </c>
      <c r="J8" s="143">
        <f>IF(I8="---","---",IF(I8="-","-",IF(I8="dnf",COUNTA(I$7:I$10),IF(OR(I8="dns",I8="dq"),COUNTA(I$7:I$10)*2,RANK(I8,I$7:I$10,0)))))</f>
        <v>1</v>
      </c>
      <c r="K8" s="144">
        <v>35</v>
      </c>
      <c r="L8" s="145">
        <v>31</v>
      </c>
      <c r="M8" s="142">
        <f>IF(COUNT(K8:L8)=0,"---",IF(COUNT(K8:L8)=1,"-",AVERAGE(K8:L8)))</f>
        <v>33</v>
      </c>
      <c r="N8" s="146">
        <f>IF(M8="---","---",IF(M8="dnf",COUNTA(M$7:M$10),IF(OR(M8="dns",M8="dq"),COUNTA(M$7:M$10)*2,RANK(M8,M$7:M$10,0))))</f>
        <v>3</v>
      </c>
      <c r="O8" s="147">
        <v>34</v>
      </c>
      <c r="P8" s="143">
        <f>IF(O8=0,"---",IF(O8="dnf",COUNTA(O$7:O$10),IF(OR(O8="dns",O8="dq"),COUNTA(O$7:O$10)*2,RANK(O8,O$7:O$10,0))))</f>
        <v>2</v>
      </c>
      <c r="Q8" s="148">
        <v>9</v>
      </c>
      <c r="R8" s="143">
        <f>IF(Q8=0,"---",IF(Q8="dnf",COUNTA(Q$7:Q$10),IF(OR(Q8="dns",Q8="dq"),COUNTA(Q$7:Q$10)*2,RANK(Q8,Q$7:Q$10,1))))</f>
        <v>1</v>
      </c>
      <c r="S8" s="147"/>
      <c r="T8" s="143" t="str">
        <f>IF(S8=0,"---",IF(S8="dnf",COUNTA(S$7:S$10),IF(OR(S8="dns",S8="dq"),COUNTA(S$7:S$10)*2,RANK(S8,S$7:S$10,1))))</f>
        <v>---</v>
      </c>
      <c r="U8" s="147">
        <v>74</v>
      </c>
      <c r="V8" s="143">
        <f>IF(U8=0,"---",IF(U8="dnf",COUNTA(U$7:U$10),IF(OR(U8="dns",U8="dq"),COUNTA(U$7:U$10)*2,RANK(U8,U$7:U$10,0))))</f>
        <v>1</v>
      </c>
      <c r="W8" s="149">
        <v>3.6331018518518513E-3</v>
      </c>
      <c r="X8" s="143">
        <f>IF(COUNT(W8)=0,"-",IF(W8="dnf",COUNTA(W$7:W$10),IF(OR(W8="dns",W8="dq"),COUNTA(W$7:W$10)*2,RANK(W8,W$7:W$10,1))))</f>
        <v>4</v>
      </c>
      <c r="Y8" s="44">
        <f>IF(SUM(R8,J8,N8,P8,T8,V8,X8)=0,"---",IF(COUNT(R8,J8,N8,P8,T8,V8,X8)&lt;5,"-",SUM(R8,J8,N8,P8,T8,V8,X8)))</f>
        <v>12</v>
      </c>
    </row>
    <row r="9" spans="1:27" ht="18" customHeight="1" x14ac:dyDescent="0.2">
      <c r="A9" s="36">
        <f>IF(Y9="---","---",IF(COUNT(J9,N9,P9,#REF!,V9,X9)&lt;5,"-",RANK(Y9,Y$7:Y$10,1)))</f>
        <v>3</v>
      </c>
      <c r="B9" s="37" t="s">
        <v>192</v>
      </c>
      <c r="C9" s="38" t="s">
        <v>193</v>
      </c>
      <c r="D9" s="56">
        <v>36633</v>
      </c>
      <c r="E9" s="138" t="s">
        <v>61</v>
      </c>
      <c r="F9" s="139">
        <f>IF(COUNT(D9)=0,"---",43431-D9)</f>
        <v>6798</v>
      </c>
      <c r="G9" s="140">
        <v>22</v>
      </c>
      <c r="H9" s="141">
        <v>19</v>
      </c>
      <c r="I9" s="142">
        <f>IF(COUNT(G9:H9)=0,"---",IF(COUNT(G9:H9)=1,"-",AVERAGE(G9:H9)))</f>
        <v>20.5</v>
      </c>
      <c r="J9" s="143">
        <f>IF(I9="---","---",IF(I9="-","-",IF(I9="dnf",COUNTA(I$7:I$10),IF(OR(I9="dns",I9="dq"),COUNTA(I$7:I$10)*2,RANK(I9,I$7:I$10,0)))))</f>
        <v>4</v>
      </c>
      <c r="K9" s="144">
        <v>43</v>
      </c>
      <c r="L9" s="145">
        <v>36</v>
      </c>
      <c r="M9" s="142">
        <f>IF(COUNT(K9:L9)=0,"---",IF(COUNT(K9:L9)=1,"-",AVERAGE(K9:L9)))</f>
        <v>39.5</v>
      </c>
      <c r="N9" s="146">
        <f>IF(M9="---","---",IF(M9="dnf",COUNTA(M$7:M$10),IF(OR(M9="dns",M9="dq"),COUNTA(M$7:M$10)*2,RANK(M9,M$7:M$10,0))))</f>
        <v>1</v>
      </c>
      <c r="O9" s="147">
        <v>29</v>
      </c>
      <c r="P9" s="143">
        <f>IF(O9=0,"---",IF(O9="dnf",COUNTA(O$7:O$10),IF(OR(O9="dns",O9="dq"),COUNTA(O$7:O$10)*2,RANK(O9,O$7:O$10,0))))</f>
        <v>3</v>
      </c>
      <c r="Q9" s="148">
        <v>10</v>
      </c>
      <c r="R9" s="143">
        <f>IF(Q9=0,"---",IF(Q9="dnf",COUNTA(Q$7:Q$10),IF(OR(Q9="dns",Q9="dq"),COUNTA(Q$7:Q$10)*2,RANK(Q9,Q$7:Q$10,1))))</f>
        <v>2</v>
      </c>
      <c r="S9" s="147"/>
      <c r="T9" s="143" t="str">
        <f>IF(S9=0,"---",IF(S9="dnf",COUNTA(S$7:S$10),IF(OR(S9="dns",S9="dq"),COUNTA(S$7:S$10)*2,RANK(S9,S$7:S$10,1))))</f>
        <v>---</v>
      </c>
      <c r="U9" s="147">
        <v>30</v>
      </c>
      <c r="V9" s="143">
        <f>IF(U9=0,"---",IF(U9="dnf",COUNTA(U$7:U$10),IF(OR(U9="dns",U9="dq"),COUNTA(U$7:U$10)*2,RANK(U9,U$7:U$10,0))))</f>
        <v>4</v>
      </c>
      <c r="W9" s="149">
        <v>2.9594907407407404E-3</v>
      </c>
      <c r="X9" s="143">
        <f>IF(COUNT(W9)=0,"-",IF(W9="dnf",COUNTA(W$7:W$10),IF(OR(W9="dns",W9="dq"),COUNTA(W$7:W$10)*2,RANK(W9,W$7:W$10,1))))</f>
        <v>2</v>
      </c>
      <c r="Y9" s="44">
        <f>IF(SUM(R9,J9,N9,P9,T9,V9,X9)=0,"---",IF(COUNT(R9,J9,N9,P9,T9,V9,X9)&lt;5,"-",SUM(R9,J9,N9,P9,T9,V9,X9)))</f>
        <v>16</v>
      </c>
    </row>
    <row r="10" spans="1:27" ht="18" customHeight="1" x14ac:dyDescent="0.2">
      <c r="A10" s="36">
        <f>IF(Y10="---","---",IF(COUNT(J10,N10,P10,#REF!,V10,X10)&lt;5,"-",RANK(Y10,Y$7:Y$10,1)))</f>
        <v>4</v>
      </c>
      <c r="B10" s="37" t="s">
        <v>194</v>
      </c>
      <c r="C10" s="38" t="s">
        <v>195</v>
      </c>
      <c r="D10" s="56">
        <v>36644</v>
      </c>
      <c r="E10" s="138" t="s">
        <v>83</v>
      </c>
      <c r="F10" s="139">
        <f>IF(COUNT(D10)=0,"---",43431-D10)</f>
        <v>6787</v>
      </c>
      <c r="G10" s="140">
        <v>22</v>
      </c>
      <c r="H10" s="141">
        <v>24</v>
      </c>
      <c r="I10" s="142">
        <f>IF(COUNT(G10:H10)=0,"---",IF(COUNT(G10:H10)=1,"-",AVERAGE(G10:H10)))</f>
        <v>23</v>
      </c>
      <c r="J10" s="143">
        <f>IF(I10="---","---",IF(I10="-","-",IF(I10="dnf",COUNTA(I$7:I$10),IF(OR(I10="dns",I10="dq"),COUNTA(I$7:I$10)*2,RANK(I10,I$7:I$10,0)))))</f>
        <v>3</v>
      </c>
      <c r="K10" s="144">
        <v>29</v>
      </c>
      <c r="L10" s="145">
        <v>29</v>
      </c>
      <c r="M10" s="142">
        <f>IF(COUNT(K10:L10)=0,"---",IF(COUNT(K10:L10)=1,"-",AVERAGE(K10:L10)))</f>
        <v>29</v>
      </c>
      <c r="N10" s="146">
        <f>IF(M10="---","---",IF(M10="dnf",COUNTA(M$7:M$10),IF(OR(M10="dns",M10="dq"),COUNTA(M$7:M$10)*2,RANK(M10,M$7:M$10,0))))</f>
        <v>4</v>
      </c>
      <c r="O10" s="147">
        <v>25</v>
      </c>
      <c r="P10" s="143">
        <f>IF(O10=0,"---",IF(O10="dnf",COUNTA(O$7:O$10),IF(OR(O10="dns",O10="dq"),COUNTA(O$7:O$10)*2,RANK(O10,O$7:O$10,0))))</f>
        <v>4</v>
      </c>
      <c r="Q10" s="148">
        <v>11</v>
      </c>
      <c r="R10" s="143">
        <f>IF(Q10=0,"---",IF(Q10="dnf",COUNTA(Q$7:Q$10),IF(OR(Q10="dns",Q10="dq"),COUNTA(Q$7:Q$10)*2,RANK(Q10,Q$7:Q$10,1))))</f>
        <v>4</v>
      </c>
      <c r="S10" s="147"/>
      <c r="T10" s="143" t="str">
        <f>IF(S10=0,"---",IF(S10="dnf",COUNTA(S$7:S$10),IF(OR(S10="dns",S10="dq"),COUNTA(S$7:S$10)*2,RANK(S10,S$7:S$10,1))))</f>
        <v>---</v>
      </c>
      <c r="U10" s="147">
        <v>51</v>
      </c>
      <c r="V10" s="143">
        <f>IF(U10=0,"---",IF(U10="dnf",COUNTA(U$7:U$10),IF(OR(U10="dns",U10="dq"),COUNTA(U$7:U$10)*2,RANK(U10,U$7:U$10,0))))</f>
        <v>3</v>
      </c>
      <c r="W10" s="149">
        <v>3.3969907407407408E-3</v>
      </c>
      <c r="X10" s="143">
        <f>IF(COUNT(W10)=0,"-",IF(W10="dnf",COUNTA(W$7:W$10),IF(OR(W10="dns",W10="dq"),COUNTA(W$7:W$10)*2,RANK(W10,W$7:W$10,1))))</f>
        <v>3</v>
      </c>
      <c r="Y10" s="44">
        <f>IF(SUM(R10,J10,N10,P10,T10,V10,X10)=0,"---",IF(COUNT(R10,J10,N10,P10,T10,V10,X10)&lt;5,"-",SUM(R10,J10,N10,P10,T10,V10,X10)))</f>
        <v>21</v>
      </c>
    </row>
  </sheetData>
  <mergeCells count="13">
    <mergeCell ref="F4:F6"/>
    <mergeCell ref="G4:J4"/>
    <mergeCell ref="K4:N4"/>
    <mergeCell ref="O4:P4"/>
    <mergeCell ref="Q4:R4"/>
    <mergeCell ref="U4:V5"/>
    <mergeCell ref="W4:X4"/>
    <mergeCell ref="I5:J5"/>
    <mergeCell ref="M5:N5"/>
    <mergeCell ref="O5:P5"/>
    <mergeCell ref="Q5:R5"/>
    <mergeCell ref="W5:X5"/>
    <mergeCell ref="S4:T5"/>
  </mergeCells>
  <printOptions horizontalCentered="1"/>
  <pageMargins left="0.39" right="0.38" top="0.59055118110236227" bottom="0.31496062992125984" header="0.39370078740157483" footer="0.23622047244094491"/>
  <pageSetup paperSize="9" orientation="landscape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AA12"/>
  <sheetViews>
    <sheetView zoomScale="120" zoomScaleNormal="120" workbookViewId="0"/>
  </sheetViews>
  <sheetFormatPr defaultColWidth="9.109375" defaultRowHeight="10.199999999999999" x14ac:dyDescent="0.2"/>
  <cols>
    <col min="1" max="1" width="4" style="19" customWidth="1"/>
    <col min="2" max="2" width="9" style="19" customWidth="1"/>
    <col min="3" max="3" width="13.6640625" style="19" customWidth="1"/>
    <col min="4" max="4" width="9.44140625" style="19" customWidth="1"/>
    <col min="5" max="5" width="20.77734375" style="19" customWidth="1"/>
    <col min="6" max="6" width="2.6640625" style="19" customWidth="1"/>
    <col min="7" max="8" width="3.33203125" style="19" customWidth="1"/>
    <col min="9" max="9" width="4.5546875" style="19" customWidth="1"/>
    <col min="10" max="10" width="3.6640625" style="19" customWidth="1"/>
    <col min="11" max="12" width="3.33203125" style="150" customWidth="1"/>
    <col min="13" max="13" width="4.33203125" style="150" customWidth="1"/>
    <col min="14" max="14" width="3.6640625" style="150" customWidth="1"/>
    <col min="15" max="15" width="4.44140625" style="19" customWidth="1"/>
    <col min="16" max="16" width="3.6640625" style="19" customWidth="1"/>
    <col min="17" max="17" width="5.5546875" style="19" customWidth="1"/>
    <col min="18" max="18" width="3.109375" style="19" customWidth="1"/>
    <col min="19" max="19" width="3.88671875" style="19" hidden="1" customWidth="1"/>
    <col min="20" max="20" width="3.6640625" style="19" hidden="1" customWidth="1"/>
    <col min="21" max="21" width="3.88671875" style="19" customWidth="1"/>
    <col min="22" max="22" width="3.6640625" style="19" customWidth="1"/>
    <col min="23" max="23" width="5.33203125" style="19" customWidth="1"/>
    <col min="24" max="24" width="3.6640625" style="19" customWidth="1"/>
    <col min="25" max="25" width="5.109375" style="46" customWidth="1"/>
    <col min="26" max="16384" width="9.109375" style="19"/>
  </cols>
  <sheetData>
    <row r="1" spans="1:27" s="7" customFormat="1" ht="22.8" x14ac:dyDescent="0.25">
      <c r="A1" s="1"/>
      <c r="B1" s="2" t="s">
        <v>0</v>
      </c>
      <c r="C1" s="3" t="s">
        <v>38</v>
      </c>
      <c r="D1" s="4"/>
      <c r="E1" s="4"/>
      <c r="F1" s="4"/>
      <c r="G1" s="5"/>
      <c r="H1" s="5"/>
      <c r="I1" s="5"/>
      <c r="J1" s="5"/>
      <c r="K1" s="124"/>
      <c r="L1" s="124"/>
      <c r="M1" s="124"/>
      <c r="N1" s="124"/>
      <c r="O1" s="5"/>
      <c r="P1" s="5"/>
      <c r="Q1" s="125"/>
      <c r="R1" s="125"/>
      <c r="S1" s="5"/>
      <c r="T1" s="5"/>
      <c r="U1" s="5"/>
      <c r="V1" s="5"/>
      <c r="W1" s="5"/>
      <c r="X1" s="5"/>
      <c r="Y1" s="6" t="s">
        <v>32</v>
      </c>
    </row>
    <row r="2" spans="1:27" s="7" customFormat="1" ht="24.6" x14ac:dyDescent="0.25">
      <c r="A2" s="8"/>
      <c r="B2" s="2" t="s">
        <v>1</v>
      </c>
      <c r="C2" s="3" t="s">
        <v>173</v>
      </c>
      <c r="D2" s="9"/>
      <c r="E2" s="9"/>
      <c r="F2" s="9"/>
      <c r="G2" s="5"/>
      <c r="H2" s="5"/>
      <c r="I2" s="5"/>
      <c r="J2" s="5"/>
      <c r="K2" s="124"/>
      <c r="L2" s="124"/>
      <c r="M2" s="124"/>
      <c r="N2" s="124"/>
      <c r="O2" s="5"/>
      <c r="P2" s="5"/>
      <c r="Q2" s="126"/>
      <c r="R2" s="126"/>
      <c r="S2" s="5"/>
      <c r="T2" s="5"/>
      <c r="U2" s="5"/>
      <c r="V2" s="5"/>
      <c r="W2" s="5"/>
      <c r="X2" s="5"/>
      <c r="Y2" s="52" t="s">
        <v>33</v>
      </c>
      <c r="AA2" s="11"/>
    </row>
    <row r="3" spans="1:27" s="7" customFormat="1" ht="25.2" thickBot="1" x14ac:dyDescent="0.35">
      <c r="A3" s="8"/>
      <c r="B3" s="12" t="s">
        <v>2</v>
      </c>
      <c r="C3" s="3">
        <v>3</v>
      </c>
      <c r="D3" s="55" t="s">
        <v>42</v>
      </c>
      <c r="E3" s="9"/>
      <c r="F3" s="9"/>
      <c r="G3" s="10"/>
      <c r="H3" s="10"/>
      <c r="I3" s="10"/>
      <c r="J3" s="10"/>
      <c r="K3" s="127"/>
      <c r="L3" s="127"/>
      <c r="M3" s="127"/>
      <c r="N3" s="127"/>
      <c r="O3" s="10"/>
      <c r="P3" s="10"/>
      <c r="Q3" s="126"/>
      <c r="R3" s="126"/>
      <c r="S3" s="10"/>
      <c r="T3" s="10"/>
      <c r="U3" s="10"/>
      <c r="V3" s="10"/>
      <c r="W3" s="10"/>
      <c r="X3" s="10"/>
      <c r="Y3" s="13" t="s">
        <v>34</v>
      </c>
    </row>
    <row r="4" spans="1:27" ht="12.75" customHeight="1" x14ac:dyDescent="0.2">
      <c r="A4" s="14"/>
      <c r="B4" s="15"/>
      <c r="C4" s="15"/>
      <c r="D4" s="16" t="s">
        <v>3</v>
      </c>
      <c r="E4" s="17" t="s">
        <v>4</v>
      </c>
      <c r="F4" s="171" t="s">
        <v>5</v>
      </c>
      <c r="G4" s="174" t="s">
        <v>6</v>
      </c>
      <c r="H4" s="174"/>
      <c r="I4" s="174"/>
      <c r="J4" s="175"/>
      <c r="K4" s="176" t="s">
        <v>43</v>
      </c>
      <c r="L4" s="177"/>
      <c r="M4" s="177"/>
      <c r="N4" s="178"/>
      <c r="O4" s="179" t="s">
        <v>44</v>
      </c>
      <c r="P4" s="180"/>
      <c r="Q4" s="181" t="s">
        <v>45</v>
      </c>
      <c r="R4" s="182"/>
      <c r="S4" s="157" t="s">
        <v>46</v>
      </c>
      <c r="T4" s="158"/>
      <c r="U4" s="157" t="s">
        <v>47</v>
      </c>
      <c r="V4" s="158"/>
      <c r="W4" s="161" t="s">
        <v>48</v>
      </c>
      <c r="X4" s="162"/>
      <c r="Y4" s="18" t="s">
        <v>35</v>
      </c>
    </row>
    <row r="5" spans="1:27" ht="12.75" customHeight="1" x14ac:dyDescent="0.2">
      <c r="A5" s="20" t="s">
        <v>7</v>
      </c>
      <c r="B5" s="21" t="s">
        <v>8</v>
      </c>
      <c r="C5" s="22" t="s">
        <v>9</v>
      </c>
      <c r="D5" s="23" t="s">
        <v>10</v>
      </c>
      <c r="E5" s="24" t="s">
        <v>11</v>
      </c>
      <c r="F5" s="172"/>
      <c r="G5" s="155" t="s">
        <v>12</v>
      </c>
      <c r="H5" s="25" t="s">
        <v>13</v>
      </c>
      <c r="I5" s="163" t="s">
        <v>49</v>
      </c>
      <c r="J5" s="164"/>
      <c r="K5" s="128" t="s">
        <v>12</v>
      </c>
      <c r="L5" s="129" t="s">
        <v>13</v>
      </c>
      <c r="M5" s="165" t="s">
        <v>50</v>
      </c>
      <c r="N5" s="166"/>
      <c r="O5" s="167" t="s">
        <v>51</v>
      </c>
      <c r="P5" s="164"/>
      <c r="Q5" s="168" t="s">
        <v>52</v>
      </c>
      <c r="R5" s="169"/>
      <c r="S5" s="159"/>
      <c r="T5" s="160"/>
      <c r="U5" s="159"/>
      <c r="V5" s="160"/>
      <c r="W5" s="170" t="s">
        <v>25</v>
      </c>
      <c r="X5" s="166"/>
      <c r="Y5" s="26" t="s">
        <v>36</v>
      </c>
    </row>
    <row r="6" spans="1:27" ht="10.8" thickBot="1" x14ac:dyDescent="0.25">
      <c r="A6" s="27"/>
      <c r="B6" s="28"/>
      <c r="C6" s="28"/>
      <c r="D6" s="29"/>
      <c r="E6" s="30"/>
      <c r="F6" s="173"/>
      <c r="G6" s="130" t="s">
        <v>53</v>
      </c>
      <c r="H6" s="131" t="s">
        <v>53</v>
      </c>
      <c r="I6" s="33" t="s">
        <v>53</v>
      </c>
      <c r="J6" s="132" t="s">
        <v>15</v>
      </c>
      <c r="K6" s="133" t="s">
        <v>14</v>
      </c>
      <c r="L6" s="134" t="s">
        <v>14</v>
      </c>
      <c r="M6" s="135" t="s">
        <v>14</v>
      </c>
      <c r="N6" s="136" t="s">
        <v>15</v>
      </c>
      <c r="O6" s="31" t="s">
        <v>16</v>
      </c>
      <c r="P6" s="132" t="s">
        <v>15</v>
      </c>
      <c r="Q6" s="31" t="s">
        <v>54</v>
      </c>
      <c r="R6" s="137" t="s">
        <v>15</v>
      </c>
      <c r="S6" s="31" t="s">
        <v>78</v>
      </c>
      <c r="T6" s="132" t="s">
        <v>15</v>
      </c>
      <c r="U6" s="31" t="s">
        <v>54</v>
      </c>
      <c r="V6" s="132" t="s">
        <v>15</v>
      </c>
      <c r="W6" s="51" t="s">
        <v>55</v>
      </c>
      <c r="X6" s="136" t="s">
        <v>15</v>
      </c>
      <c r="Y6" s="35"/>
    </row>
    <row r="7" spans="1:27" ht="18" customHeight="1" x14ac:dyDescent="0.2">
      <c r="A7" s="36">
        <f>IF(Y7="---","---",IF(COUNT(J7,N7,P7,#REF!,V7,X7)&lt;5,"-",RANK(Y7,Y$7:Y$12,1)))</f>
        <v>1</v>
      </c>
      <c r="B7" s="37" t="s">
        <v>174</v>
      </c>
      <c r="C7" s="38" t="s">
        <v>175</v>
      </c>
      <c r="D7" s="56">
        <v>36591</v>
      </c>
      <c r="E7" s="138" t="s">
        <v>83</v>
      </c>
      <c r="F7" s="139">
        <f t="shared" ref="F7:F12" si="0">IF(COUNT(D7)=0,"---",43431-D7)</f>
        <v>6840</v>
      </c>
      <c r="G7" s="140">
        <v>57</v>
      </c>
      <c r="H7" s="141">
        <v>53</v>
      </c>
      <c r="I7" s="142">
        <f t="shared" ref="I7:I12" si="1">IF(COUNT(G7:H7)=0,"---",IF(COUNT(G7:H7)=1,"-",AVERAGE(G7:H7)))</f>
        <v>55</v>
      </c>
      <c r="J7" s="143">
        <f t="shared" ref="J7:J12" si="2">IF(I7="---","---",IF(I7="-","-",IF(I7="dnf",COUNTA(I$7:I$12),IF(OR(I7="dns",I7="dq"),COUNTA(I$7:I$12)*2,RANK(I7,I$7:I$12,0)))))</f>
        <v>4</v>
      </c>
      <c r="K7" s="144">
        <v>25</v>
      </c>
      <c r="L7" s="145">
        <v>31</v>
      </c>
      <c r="M7" s="142">
        <f t="shared" ref="M7:M12" si="3">IF(COUNT(K7:L7)=0,"---",IF(COUNT(K7:L7)=1,"-",AVERAGE(K7:L7)))</f>
        <v>28</v>
      </c>
      <c r="N7" s="146">
        <f t="shared" ref="N7:N12" si="4">IF(M7="---","---",IF(M7="dnf",COUNTA(M$7:M$12),IF(OR(M7="dns",M7="dq"),COUNTA(M$7:M$12)*2,RANK(M7,M$7:M$12,0))))</f>
        <v>4</v>
      </c>
      <c r="O7" s="147">
        <v>35</v>
      </c>
      <c r="P7" s="143">
        <f t="shared" ref="P7:P12" si="5">IF(O7=0,"---",IF(O7="dnf",COUNTA(O$7:O$12),IF(OR(O7="dns",O7="dq"),COUNTA(O$7:O$12)*2,RANK(O7,O$7:O$12,0))))</f>
        <v>2</v>
      </c>
      <c r="Q7" s="148">
        <v>8</v>
      </c>
      <c r="R7" s="143">
        <f t="shared" ref="R7:R12" si="6">IF(Q7=0,"---",IF(Q7="dnf",COUNTA(Q$7:Q$12),IF(OR(Q7="dns",Q7="dq"),COUNTA(Q$7:Q$12)*2,RANK(Q7,Q$7:Q$12,1))))</f>
        <v>1</v>
      </c>
      <c r="S7" s="147"/>
      <c r="T7" s="143" t="str">
        <f t="shared" ref="T7:T12" si="7">IF(S7=0,"---",IF(S7="dnf",COUNTA(S$7:S$12),IF(OR(S7="dns",S7="dq"),COUNTA(S$7:S$12)*2,RANK(S7,S$7:S$12,1))))</f>
        <v>---</v>
      </c>
      <c r="U7" s="147">
        <v>81</v>
      </c>
      <c r="V7" s="143">
        <f t="shared" ref="V7:V12" si="8">IF(U7=0,"---",IF(U7="dnf",COUNTA(U$7:U$12),IF(OR(U7="dns",U7="dq"),COUNTA(U$7:U$12)*2,RANK(U7,U$7:U$12,0))))</f>
        <v>3</v>
      </c>
      <c r="W7" s="149">
        <v>2.4675925925925924E-3</v>
      </c>
      <c r="X7" s="143">
        <f t="shared" ref="X7:X12" si="9">IF(COUNT(W7)=0,"-",IF(W7="dnf",COUNTA(W$7:W$12),IF(OR(W7="dns",W7="dq"),COUNTA(W$7:W$12)*2,RANK(W7,W$7:W$12,1))))</f>
        <v>3</v>
      </c>
      <c r="Y7" s="44">
        <f t="shared" ref="Y7:Y12" si="10">IF(SUM(R7,J7,N7,P7,T7,V7,X7)=0,"---",IF(COUNT(R7,J7,N7,P7,T7,V7,X7)&lt;5,"-",SUM(R7,J7,N7,P7,T7,V7,X7)))</f>
        <v>17</v>
      </c>
    </row>
    <row r="8" spans="1:27" ht="18" customHeight="1" x14ac:dyDescent="0.2">
      <c r="A8" s="36">
        <f>IF(Y8="---","---",IF(COUNT(J8,N8,P8,#REF!,V8,X8)&lt;5,"-",RANK(Y8,Y$7:Y$12,1)))</f>
        <v>2</v>
      </c>
      <c r="B8" s="37" t="s">
        <v>176</v>
      </c>
      <c r="C8" s="38" t="s">
        <v>177</v>
      </c>
      <c r="D8" s="56">
        <v>36283</v>
      </c>
      <c r="E8" s="138" t="s">
        <v>178</v>
      </c>
      <c r="F8" s="139">
        <f t="shared" si="0"/>
        <v>7148</v>
      </c>
      <c r="G8" s="140">
        <v>60</v>
      </c>
      <c r="H8" s="141">
        <v>56</v>
      </c>
      <c r="I8" s="142">
        <f t="shared" si="1"/>
        <v>58</v>
      </c>
      <c r="J8" s="143">
        <f t="shared" si="2"/>
        <v>3</v>
      </c>
      <c r="K8" s="144">
        <v>37</v>
      </c>
      <c r="L8" s="145">
        <v>35</v>
      </c>
      <c r="M8" s="142">
        <f t="shared" si="3"/>
        <v>36</v>
      </c>
      <c r="N8" s="146">
        <f t="shared" si="4"/>
        <v>1</v>
      </c>
      <c r="O8" s="147">
        <v>38</v>
      </c>
      <c r="P8" s="143">
        <f t="shared" si="5"/>
        <v>1</v>
      </c>
      <c r="Q8" s="148">
        <v>10</v>
      </c>
      <c r="R8" s="143">
        <f t="shared" si="6"/>
        <v>5</v>
      </c>
      <c r="S8" s="147"/>
      <c r="T8" s="143" t="str">
        <f t="shared" si="7"/>
        <v>---</v>
      </c>
      <c r="U8" s="147">
        <v>77</v>
      </c>
      <c r="V8" s="143">
        <f t="shared" si="8"/>
        <v>4</v>
      </c>
      <c r="W8" s="149">
        <v>2.5219907407407409E-3</v>
      </c>
      <c r="X8" s="143">
        <f t="shared" si="9"/>
        <v>4</v>
      </c>
      <c r="Y8" s="44">
        <f t="shared" si="10"/>
        <v>18</v>
      </c>
    </row>
    <row r="9" spans="1:27" ht="18" customHeight="1" x14ac:dyDescent="0.2">
      <c r="A9" s="36">
        <v>3</v>
      </c>
      <c r="B9" s="37" t="s">
        <v>179</v>
      </c>
      <c r="C9" s="38" t="s">
        <v>180</v>
      </c>
      <c r="D9" s="56">
        <v>36413</v>
      </c>
      <c r="E9" s="138" t="s">
        <v>83</v>
      </c>
      <c r="F9" s="139">
        <f t="shared" si="0"/>
        <v>7018</v>
      </c>
      <c r="G9" s="140">
        <v>67</v>
      </c>
      <c r="H9" s="141">
        <v>65</v>
      </c>
      <c r="I9" s="142">
        <f t="shared" si="1"/>
        <v>66</v>
      </c>
      <c r="J9" s="143">
        <f t="shared" si="2"/>
        <v>1</v>
      </c>
      <c r="K9" s="144">
        <v>26</v>
      </c>
      <c r="L9" s="145">
        <v>24</v>
      </c>
      <c r="M9" s="142">
        <f t="shared" si="3"/>
        <v>25</v>
      </c>
      <c r="N9" s="146">
        <f t="shared" si="4"/>
        <v>6</v>
      </c>
      <c r="O9" s="147">
        <v>34</v>
      </c>
      <c r="P9" s="143">
        <f t="shared" si="5"/>
        <v>3</v>
      </c>
      <c r="Q9" s="148">
        <v>8</v>
      </c>
      <c r="R9" s="143">
        <f t="shared" si="6"/>
        <v>1</v>
      </c>
      <c r="S9" s="147"/>
      <c r="T9" s="143" t="str">
        <f t="shared" si="7"/>
        <v>---</v>
      </c>
      <c r="U9" s="147">
        <v>53</v>
      </c>
      <c r="V9" s="143">
        <f t="shared" si="8"/>
        <v>5</v>
      </c>
      <c r="W9" s="149">
        <v>2.3645833333333336E-3</v>
      </c>
      <c r="X9" s="143">
        <f t="shared" si="9"/>
        <v>2</v>
      </c>
      <c r="Y9" s="44">
        <f t="shared" si="10"/>
        <v>18</v>
      </c>
    </row>
    <row r="10" spans="1:27" ht="18" customHeight="1" x14ac:dyDescent="0.2">
      <c r="A10" s="36">
        <f>IF(Y10="---","---",IF(COUNT(J10,N10,P10,#REF!,V10,X10)&lt;5,"-",RANK(Y10,Y$7:Y$12,1)))</f>
        <v>4</v>
      </c>
      <c r="B10" s="37" t="s">
        <v>181</v>
      </c>
      <c r="C10" s="38" t="s">
        <v>182</v>
      </c>
      <c r="D10" s="56">
        <v>36603</v>
      </c>
      <c r="E10" s="138" t="s">
        <v>183</v>
      </c>
      <c r="F10" s="139">
        <f t="shared" si="0"/>
        <v>6828</v>
      </c>
      <c r="G10" s="140">
        <v>62</v>
      </c>
      <c r="H10" s="141">
        <v>57</v>
      </c>
      <c r="I10" s="142">
        <f t="shared" si="1"/>
        <v>59.5</v>
      </c>
      <c r="J10" s="143">
        <f t="shared" si="2"/>
        <v>2</v>
      </c>
      <c r="K10" s="144">
        <v>29</v>
      </c>
      <c r="L10" s="145">
        <v>30</v>
      </c>
      <c r="M10" s="142">
        <f t="shared" si="3"/>
        <v>29.5</v>
      </c>
      <c r="N10" s="146">
        <f t="shared" si="4"/>
        <v>3</v>
      </c>
      <c r="O10" s="147">
        <v>32</v>
      </c>
      <c r="P10" s="143">
        <f t="shared" si="5"/>
        <v>5</v>
      </c>
      <c r="Q10" s="148">
        <v>8</v>
      </c>
      <c r="R10" s="143">
        <f t="shared" si="6"/>
        <v>1</v>
      </c>
      <c r="S10" s="147"/>
      <c r="T10" s="143" t="str">
        <f t="shared" si="7"/>
        <v>---</v>
      </c>
      <c r="U10" s="147">
        <v>92</v>
      </c>
      <c r="V10" s="143">
        <f t="shared" si="8"/>
        <v>2</v>
      </c>
      <c r="W10" s="149">
        <v>2.6446759259259258E-3</v>
      </c>
      <c r="X10" s="143">
        <f t="shared" si="9"/>
        <v>6</v>
      </c>
      <c r="Y10" s="44">
        <f t="shared" si="10"/>
        <v>19</v>
      </c>
    </row>
    <row r="11" spans="1:27" ht="18" customHeight="1" x14ac:dyDescent="0.2">
      <c r="A11" s="36">
        <f>IF(Y11="---","---",IF(COUNT(J11,N11,P11,#REF!,V11,X11)&lt;5,"-",RANK(Y11,Y$7:Y$12,1)))</f>
        <v>5</v>
      </c>
      <c r="B11" s="37" t="s">
        <v>184</v>
      </c>
      <c r="C11" s="38" t="s">
        <v>185</v>
      </c>
      <c r="D11" s="56">
        <v>36779</v>
      </c>
      <c r="E11" s="138" t="s">
        <v>83</v>
      </c>
      <c r="F11" s="139">
        <f t="shared" si="0"/>
        <v>6652</v>
      </c>
      <c r="G11" s="140">
        <v>46</v>
      </c>
      <c r="H11" s="141">
        <v>44</v>
      </c>
      <c r="I11" s="142">
        <f t="shared" si="1"/>
        <v>45</v>
      </c>
      <c r="J11" s="143">
        <f t="shared" si="2"/>
        <v>6</v>
      </c>
      <c r="K11" s="144">
        <v>24</v>
      </c>
      <c r="L11" s="145">
        <v>27</v>
      </c>
      <c r="M11" s="142">
        <f t="shared" si="3"/>
        <v>25.5</v>
      </c>
      <c r="N11" s="146">
        <f t="shared" si="4"/>
        <v>5</v>
      </c>
      <c r="O11" s="147">
        <v>33</v>
      </c>
      <c r="P11" s="143">
        <f t="shared" si="5"/>
        <v>4</v>
      </c>
      <c r="Q11" s="148">
        <v>8</v>
      </c>
      <c r="R11" s="143">
        <f t="shared" si="6"/>
        <v>1</v>
      </c>
      <c r="S11" s="147"/>
      <c r="T11" s="143" t="str">
        <f t="shared" si="7"/>
        <v>---</v>
      </c>
      <c r="U11" s="147">
        <v>53</v>
      </c>
      <c r="V11" s="143">
        <f t="shared" si="8"/>
        <v>5</v>
      </c>
      <c r="W11" s="149">
        <v>2.2511574074074074E-3</v>
      </c>
      <c r="X11" s="143">
        <f t="shared" si="9"/>
        <v>1</v>
      </c>
      <c r="Y11" s="44">
        <f t="shared" si="10"/>
        <v>22</v>
      </c>
    </row>
    <row r="12" spans="1:27" ht="18" customHeight="1" x14ac:dyDescent="0.2">
      <c r="A12" s="36">
        <f>IF(Y12="---","---",IF(COUNT(J12,N12,P12,#REF!,V12,X12)&lt;5,"-",RANK(Y12,Y$7:Y$12,1)))</f>
        <v>6</v>
      </c>
      <c r="B12" s="37" t="s">
        <v>186</v>
      </c>
      <c r="C12" s="38" t="s">
        <v>187</v>
      </c>
      <c r="D12" s="56">
        <v>36140</v>
      </c>
      <c r="E12" s="138" t="s">
        <v>72</v>
      </c>
      <c r="F12" s="139">
        <f t="shared" si="0"/>
        <v>7291</v>
      </c>
      <c r="G12" s="140">
        <v>54</v>
      </c>
      <c r="H12" s="141">
        <v>51</v>
      </c>
      <c r="I12" s="142">
        <f t="shared" si="1"/>
        <v>52.5</v>
      </c>
      <c r="J12" s="143">
        <f t="shared" si="2"/>
        <v>5</v>
      </c>
      <c r="K12" s="144">
        <v>32</v>
      </c>
      <c r="L12" s="145">
        <v>35</v>
      </c>
      <c r="M12" s="142">
        <f t="shared" si="3"/>
        <v>33.5</v>
      </c>
      <c r="N12" s="146">
        <f t="shared" si="4"/>
        <v>2</v>
      </c>
      <c r="O12" s="147">
        <v>32</v>
      </c>
      <c r="P12" s="143">
        <f t="shared" si="5"/>
        <v>5</v>
      </c>
      <c r="Q12" s="148">
        <v>11</v>
      </c>
      <c r="R12" s="143">
        <f t="shared" si="6"/>
        <v>6</v>
      </c>
      <c r="S12" s="147"/>
      <c r="T12" s="143" t="str">
        <f t="shared" si="7"/>
        <v>---</v>
      </c>
      <c r="U12" s="147">
        <v>94</v>
      </c>
      <c r="V12" s="143">
        <f t="shared" si="8"/>
        <v>1</v>
      </c>
      <c r="W12" s="149">
        <v>2.6388888888888885E-3</v>
      </c>
      <c r="X12" s="143">
        <f t="shared" si="9"/>
        <v>5</v>
      </c>
      <c r="Y12" s="44">
        <f t="shared" si="10"/>
        <v>24</v>
      </c>
    </row>
  </sheetData>
  <mergeCells count="13">
    <mergeCell ref="F4:F6"/>
    <mergeCell ref="G4:J4"/>
    <mergeCell ref="K4:N4"/>
    <mergeCell ref="O4:P4"/>
    <mergeCell ref="Q4:R4"/>
    <mergeCell ref="U4:V5"/>
    <mergeCell ref="W4:X4"/>
    <mergeCell ref="I5:J5"/>
    <mergeCell ref="M5:N5"/>
    <mergeCell ref="O5:P5"/>
    <mergeCell ref="Q5:R5"/>
    <mergeCell ref="W5:X5"/>
    <mergeCell ref="S4:T5"/>
  </mergeCells>
  <printOptions horizontalCentered="1"/>
  <pageMargins left="0.39" right="0.38" top="0.59055118110236227" bottom="0.31496062992125984" header="0.39370078740157483" footer="0.23622047244094491"/>
  <pageSetup paperSize="9" orientation="landscape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Y17"/>
  <sheetViews>
    <sheetView zoomScale="120" zoomScaleNormal="120" workbookViewId="0"/>
  </sheetViews>
  <sheetFormatPr defaultColWidth="9.109375" defaultRowHeight="10.199999999999999" x14ac:dyDescent="0.2"/>
  <cols>
    <col min="1" max="1" width="4" style="19" customWidth="1"/>
    <col min="2" max="2" width="9" style="19" customWidth="1"/>
    <col min="3" max="3" width="13.6640625" style="19" customWidth="1"/>
    <col min="4" max="4" width="9.44140625" style="19" customWidth="1"/>
    <col min="5" max="5" width="20.77734375" style="19" customWidth="1"/>
    <col min="6" max="6" width="2.6640625" style="19" customWidth="1"/>
    <col min="7" max="8" width="3.33203125" style="19" customWidth="1"/>
    <col min="9" max="9" width="4.5546875" style="19" customWidth="1"/>
    <col min="10" max="10" width="3.6640625" style="19" customWidth="1"/>
    <col min="11" max="12" width="3.33203125" style="150" customWidth="1"/>
    <col min="13" max="13" width="4.33203125" style="150" customWidth="1"/>
    <col min="14" max="14" width="3.6640625" style="150" customWidth="1"/>
    <col min="15" max="15" width="4.44140625" style="19" customWidth="1"/>
    <col min="16" max="16" width="3.6640625" style="19" customWidth="1"/>
    <col min="17" max="17" width="4.5546875" style="19" customWidth="1"/>
    <col min="18" max="18" width="3.6640625" style="19" customWidth="1"/>
    <col min="19" max="19" width="3.88671875" style="19" customWidth="1"/>
    <col min="20" max="20" width="3.6640625" style="19" customWidth="1"/>
    <col min="21" max="21" width="5.33203125" style="19" customWidth="1"/>
    <col min="22" max="22" width="3.6640625" style="19" customWidth="1"/>
    <col min="23" max="23" width="5.109375" style="46" customWidth="1"/>
    <col min="24" max="16384" width="9.109375" style="19"/>
  </cols>
  <sheetData>
    <row r="1" spans="1:25" s="7" customFormat="1" ht="22.8" x14ac:dyDescent="0.25">
      <c r="A1" s="1"/>
      <c r="B1" s="2" t="s">
        <v>0</v>
      </c>
      <c r="C1" s="3" t="s">
        <v>40</v>
      </c>
      <c r="D1" s="4"/>
      <c r="E1" s="4"/>
      <c r="F1" s="4"/>
      <c r="G1" s="5"/>
      <c r="H1" s="5"/>
      <c r="I1" s="5"/>
      <c r="J1" s="5"/>
      <c r="K1" s="124"/>
      <c r="L1" s="124"/>
      <c r="M1" s="124"/>
      <c r="N1" s="124"/>
      <c r="O1" s="5"/>
      <c r="P1" s="5"/>
      <c r="Q1" s="5"/>
      <c r="R1" s="5"/>
      <c r="S1" s="5"/>
      <c r="T1" s="5"/>
      <c r="U1" s="5"/>
      <c r="V1" s="5"/>
      <c r="W1" s="6" t="s">
        <v>32</v>
      </c>
    </row>
    <row r="2" spans="1:25" s="7" customFormat="1" ht="24.6" x14ac:dyDescent="0.25">
      <c r="A2" s="8"/>
      <c r="B2" s="2" t="s">
        <v>1</v>
      </c>
      <c r="C2" s="3" t="s">
        <v>244</v>
      </c>
      <c r="D2" s="9"/>
      <c r="E2" s="9"/>
      <c r="F2" s="9"/>
      <c r="G2" s="5"/>
      <c r="H2" s="5"/>
      <c r="I2" s="5"/>
      <c r="J2" s="5"/>
      <c r="K2" s="124"/>
      <c r="L2" s="124"/>
      <c r="M2" s="124"/>
      <c r="N2" s="124"/>
      <c r="O2" s="5"/>
      <c r="P2" s="5"/>
      <c r="Q2" s="5"/>
      <c r="R2" s="5"/>
      <c r="S2" s="5"/>
      <c r="T2" s="5"/>
      <c r="U2" s="5"/>
      <c r="V2" s="5"/>
      <c r="W2" s="52" t="s">
        <v>33</v>
      </c>
      <c r="Y2" s="11"/>
    </row>
    <row r="3" spans="1:25" s="7" customFormat="1" ht="25.2" thickBot="1" x14ac:dyDescent="0.35">
      <c r="A3" s="8"/>
      <c r="B3" s="12" t="s">
        <v>2</v>
      </c>
      <c r="C3" s="3">
        <v>4</v>
      </c>
      <c r="D3" s="55" t="s">
        <v>42</v>
      </c>
      <c r="E3" s="9"/>
      <c r="F3" s="9"/>
      <c r="G3" s="10"/>
      <c r="H3" s="10"/>
      <c r="I3" s="10"/>
      <c r="J3" s="10"/>
      <c r="K3" s="127"/>
      <c r="L3" s="127"/>
      <c r="M3" s="127"/>
      <c r="N3" s="127"/>
      <c r="O3" s="10"/>
      <c r="P3" s="10"/>
      <c r="Q3" s="10"/>
      <c r="R3" s="10"/>
      <c r="S3" s="10"/>
      <c r="T3" s="10"/>
      <c r="U3" s="10"/>
      <c r="V3" s="10"/>
      <c r="W3" s="13" t="s">
        <v>34</v>
      </c>
    </row>
    <row r="4" spans="1:25" ht="12.75" customHeight="1" x14ac:dyDescent="0.2">
      <c r="A4" s="14"/>
      <c r="B4" s="15"/>
      <c r="C4" s="15"/>
      <c r="D4" s="16" t="s">
        <v>3</v>
      </c>
      <c r="E4" s="17" t="s">
        <v>4</v>
      </c>
      <c r="F4" s="183" t="s">
        <v>5</v>
      </c>
      <c r="G4" s="186" t="s">
        <v>6</v>
      </c>
      <c r="H4" s="174"/>
      <c r="I4" s="174"/>
      <c r="J4" s="175"/>
      <c r="K4" s="177" t="s">
        <v>43</v>
      </c>
      <c r="L4" s="177"/>
      <c r="M4" s="177"/>
      <c r="N4" s="178"/>
      <c r="O4" s="179" t="s">
        <v>44</v>
      </c>
      <c r="P4" s="180"/>
      <c r="Q4" s="157" t="s">
        <v>46</v>
      </c>
      <c r="R4" s="158"/>
      <c r="S4" s="157" t="s">
        <v>47</v>
      </c>
      <c r="T4" s="158"/>
      <c r="U4" s="161" t="s">
        <v>48</v>
      </c>
      <c r="V4" s="162"/>
      <c r="W4" s="18" t="s">
        <v>35</v>
      </c>
    </row>
    <row r="5" spans="1:25" ht="12.75" customHeight="1" x14ac:dyDescent="0.2">
      <c r="A5" s="20" t="s">
        <v>7</v>
      </c>
      <c r="B5" s="21" t="s">
        <v>8</v>
      </c>
      <c r="C5" s="22" t="s">
        <v>9</v>
      </c>
      <c r="D5" s="23" t="s">
        <v>10</v>
      </c>
      <c r="E5" s="24" t="s">
        <v>11</v>
      </c>
      <c r="F5" s="184"/>
      <c r="G5" s="153" t="s">
        <v>12</v>
      </c>
      <c r="H5" s="25" t="s">
        <v>13</v>
      </c>
      <c r="I5" s="163" t="s">
        <v>49</v>
      </c>
      <c r="J5" s="164"/>
      <c r="K5" s="128" t="s">
        <v>12</v>
      </c>
      <c r="L5" s="129" t="s">
        <v>13</v>
      </c>
      <c r="M5" s="165" t="s">
        <v>50</v>
      </c>
      <c r="N5" s="166"/>
      <c r="O5" s="167" t="s">
        <v>51</v>
      </c>
      <c r="P5" s="164"/>
      <c r="Q5" s="159"/>
      <c r="R5" s="160"/>
      <c r="S5" s="159"/>
      <c r="T5" s="160"/>
      <c r="U5" s="170" t="s">
        <v>25</v>
      </c>
      <c r="V5" s="166"/>
      <c r="W5" s="26" t="s">
        <v>36</v>
      </c>
    </row>
    <row r="6" spans="1:25" ht="10.8" thickBot="1" x14ac:dyDescent="0.25">
      <c r="A6" s="27"/>
      <c r="B6" s="28"/>
      <c r="C6" s="28"/>
      <c r="D6" s="29"/>
      <c r="E6" s="30"/>
      <c r="F6" s="185"/>
      <c r="G6" s="156" t="s">
        <v>53</v>
      </c>
      <c r="H6" s="131" t="s">
        <v>53</v>
      </c>
      <c r="I6" s="33" t="s">
        <v>53</v>
      </c>
      <c r="J6" s="132" t="s">
        <v>15</v>
      </c>
      <c r="K6" s="133" t="s">
        <v>14</v>
      </c>
      <c r="L6" s="134" t="s">
        <v>14</v>
      </c>
      <c r="M6" s="135" t="s">
        <v>14</v>
      </c>
      <c r="N6" s="136" t="s">
        <v>15</v>
      </c>
      <c r="O6" s="31" t="s">
        <v>16</v>
      </c>
      <c r="P6" s="132" t="s">
        <v>15</v>
      </c>
      <c r="Q6" s="31" t="s">
        <v>78</v>
      </c>
      <c r="R6" s="132" t="s">
        <v>15</v>
      </c>
      <c r="S6" s="31" t="s">
        <v>54</v>
      </c>
      <c r="T6" s="132" t="s">
        <v>15</v>
      </c>
      <c r="U6" s="51" t="s">
        <v>55</v>
      </c>
      <c r="V6" s="136" t="s">
        <v>15</v>
      </c>
      <c r="W6" s="35"/>
    </row>
    <row r="7" spans="1:25" ht="18" customHeight="1" x14ac:dyDescent="0.2">
      <c r="A7" s="36">
        <f t="shared" ref="A7:A17" si="0">IF(W7="---","---",IF(COUNT(J7,N7,P7,R7,T7,V7)&lt;5,"-",RANK(W7,W$7:W$17,1)))</f>
        <v>1</v>
      </c>
      <c r="B7" s="37" t="s">
        <v>196</v>
      </c>
      <c r="C7" s="38" t="s">
        <v>197</v>
      </c>
      <c r="D7" s="56">
        <v>35699</v>
      </c>
      <c r="E7" s="138" t="s">
        <v>61</v>
      </c>
      <c r="F7" s="58">
        <f t="shared" ref="F7:F17" si="1">IF(COUNT(D7)=0,"---",43431-D7)</f>
        <v>7732</v>
      </c>
      <c r="G7" s="154">
        <v>31</v>
      </c>
      <c r="H7" s="141">
        <v>30</v>
      </c>
      <c r="I7" s="142">
        <f t="shared" ref="I7:I17" si="2">IF(COUNT(G7:H7)=0,"---",IF(COUNT(G7:H7)=1,"-",AVERAGE(G7:H7)))</f>
        <v>30.5</v>
      </c>
      <c r="J7" s="143">
        <f t="shared" ref="J7:J17" si="3">IF(I7="---","---",IF(I7="-","-",IF(I7="dnf",COUNTA(I$7:I$17),IF(OR(I7="dns",I7="dq"),COUNTA(I$7:I$17)*2,RANK(I7,I$7:I$17,0)))))</f>
        <v>4</v>
      </c>
      <c r="K7" s="144">
        <v>31</v>
      </c>
      <c r="L7" s="145">
        <v>32</v>
      </c>
      <c r="M7" s="142">
        <f t="shared" ref="M7:M17" si="4">IF(COUNT(K7:L7)=0,"---",IF(COUNT(K7:L7)=1,"-",AVERAGE(K7:L7)))</f>
        <v>31.5</v>
      </c>
      <c r="N7" s="146">
        <f t="shared" ref="N7:N17" si="5">IF(M7="---","---",IF(M7="dnf",COUNTA(M$7:M$17),IF(OR(M7="dns",M7="dq"),COUNTA(M$7:M$17)*2,RANK(M7,M$7:M$17,0))))</f>
        <v>1</v>
      </c>
      <c r="O7" s="147">
        <v>34</v>
      </c>
      <c r="P7" s="143">
        <f t="shared" ref="P7:P17" si="6">IF(O7=0,"---",IF(O7="dnf",COUNTA(O$7:O$17),IF(OR(O7="dns",O7="dq"),COUNTA(O$7:O$17)*2,RANK(O7,O$7:O$17,0))))</f>
        <v>3</v>
      </c>
      <c r="Q7" s="147">
        <v>1</v>
      </c>
      <c r="R7" s="143">
        <f t="shared" ref="R7:R17" si="7">IF(COUNT(Q7)=0,"---",IF(Q7="dnf",COUNTA(Q$7:Q$17),IF(OR(Q7="dns",Q7="dq"),COUNTA(Q$7:Q$17)*2,RANK(Q7,Q$7:Q$17,1))))</f>
        <v>1</v>
      </c>
      <c r="S7" s="147">
        <v>71</v>
      </c>
      <c r="T7" s="143">
        <f t="shared" ref="T7:T17" si="8">IF(S7=0,"---",IF(S7="dnf",COUNTA(S$7:S$17),IF(OR(S7="dns",S7="dq"),COUNTA(S$7:S$17)*2,RANK(S7,S$7:S$17,0))))</f>
        <v>2</v>
      </c>
      <c r="U7" s="149">
        <v>2.8113425925925923E-3</v>
      </c>
      <c r="V7" s="143">
        <f t="shared" ref="V7:V17" si="9">IF(COUNT(U7)=0,"-",IF(U7="dnf",COUNTA(U$7:U$17),IF(OR(U7="dns",U7="dq"),COUNTA(U$7:U$17)*2,RANK(U7,U$7:U$17,1))))</f>
        <v>2</v>
      </c>
      <c r="W7" s="44">
        <f t="shared" ref="W7:W15" si="10">IF(SUM(J7,N7,P7,R7,T7,V7)=0,"---",IF(COUNT(J7,N7,P7,R7,T7,V7)&lt;5,"-",SUM(J7,N7,P7,R7,T7,V7)))</f>
        <v>13</v>
      </c>
    </row>
    <row r="8" spans="1:25" ht="18" customHeight="1" x14ac:dyDescent="0.2">
      <c r="A8" s="36">
        <f t="shared" si="0"/>
        <v>2</v>
      </c>
      <c r="B8" s="37" t="s">
        <v>198</v>
      </c>
      <c r="C8" s="38" t="s">
        <v>199</v>
      </c>
      <c r="D8" s="56">
        <v>34742</v>
      </c>
      <c r="E8" s="138" t="s">
        <v>95</v>
      </c>
      <c r="F8" s="58">
        <f t="shared" si="1"/>
        <v>8689</v>
      </c>
      <c r="G8" s="154">
        <v>52</v>
      </c>
      <c r="H8" s="141">
        <v>42</v>
      </c>
      <c r="I8" s="142">
        <f t="shared" si="2"/>
        <v>47</v>
      </c>
      <c r="J8" s="143">
        <f t="shared" si="3"/>
        <v>1</v>
      </c>
      <c r="K8" s="144">
        <v>29</v>
      </c>
      <c r="L8" s="145">
        <v>28</v>
      </c>
      <c r="M8" s="142">
        <f t="shared" si="4"/>
        <v>28.5</v>
      </c>
      <c r="N8" s="146">
        <f t="shared" si="5"/>
        <v>2</v>
      </c>
      <c r="O8" s="147">
        <v>33</v>
      </c>
      <c r="P8" s="143">
        <f t="shared" si="6"/>
        <v>5</v>
      </c>
      <c r="Q8" s="147">
        <v>3</v>
      </c>
      <c r="R8" s="143">
        <f t="shared" si="7"/>
        <v>5</v>
      </c>
      <c r="S8" s="147">
        <v>44</v>
      </c>
      <c r="T8" s="143">
        <f t="shared" si="8"/>
        <v>5</v>
      </c>
      <c r="U8" s="149">
        <v>2.9189814814814812E-3</v>
      </c>
      <c r="V8" s="143">
        <f t="shared" si="9"/>
        <v>3</v>
      </c>
      <c r="W8" s="44">
        <f t="shared" si="10"/>
        <v>21</v>
      </c>
    </row>
    <row r="9" spans="1:25" ht="18" customHeight="1" x14ac:dyDescent="0.2">
      <c r="A9" s="36">
        <f t="shared" si="0"/>
        <v>3</v>
      </c>
      <c r="B9" s="37" t="s">
        <v>200</v>
      </c>
      <c r="C9" s="38" t="s">
        <v>201</v>
      </c>
      <c r="D9" s="56">
        <v>35950</v>
      </c>
      <c r="E9" s="138" t="s">
        <v>72</v>
      </c>
      <c r="F9" s="58">
        <f t="shared" si="1"/>
        <v>7481</v>
      </c>
      <c r="G9" s="154">
        <v>30</v>
      </c>
      <c r="H9" s="141">
        <v>33</v>
      </c>
      <c r="I9" s="142">
        <f t="shared" si="2"/>
        <v>31.5</v>
      </c>
      <c r="J9" s="143">
        <f t="shared" si="3"/>
        <v>3</v>
      </c>
      <c r="K9" s="144">
        <v>19</v>
      </c>
      <c r="L9" s="145">
        <v>26</v>
      </c>
      <c r="M9" s="142">
        <f t="shared" si="4"/>
        <v>22.5</v>
      </c>
      <c r="N9" s="146">
        <f t="shared" si="5"/>
        <v>9</v>
      </c>
      <c r="O9" s="147">
        <v>35</v>
      </c>
      <c r="P9" s="143">
        <f t="shared" si="6"/>
        <v>2</v>
      </c>
      <c r="Q9" s="147">
        <v>1</v>
      </c>
      <c r="R9" s="143">
        <f t="shared" si="7"/>
        <v>1</v>
      </c>
      <c r="S9" s="147">
        <v>38</v>
      </c>
      <c r="T9" s="143">
        <f t="shared" si="8"/>
        <v>6</v>
      </c>
      <c r="U9" s="149">
        <v>2.8055555555555555E-3</v>
      </c>
      <c r="V9" s="143">
        <f t="shared" si="9"/>
        <v>1</v>
      </c>
      <c r="W9" s="44">
        <f t="shared" si="10"/>
        <v>22</v>
      </c>
    </row>
    <row r="10" spans="1:25" ht="18" customHeight="1" x14ac:dyDescent="0.2">
      <c r="A10" s="36">
        <f t="shared" si="0"/>
        <v>4</v>
      </c>
      <c r="B10" s="37" t="s">
        <v>192</v>
      </c>
      <c r="C10" s="38" t="s">
        <v>202</v>
      </c>
      <c r="D10" s="56">
        <v>35814</v>
      </c>
      <c r="E10" s="138" t="s">
        <v>72</v>
      </c>
      <c r="F10" s="58">
        <f t="shared" si="1"/>
        <v>7617</v>
      </c>
      <c r="G10" s="154">
        <v>35</v>
      </c>
      <c r="H10" s="141">
        <v>33</v>
      </c>
      <c r="I10" s="142">
        <f t="shared" si="2"/>
        <v>34</v>
      </c>
      <c r="J10" s="143">
        <f t="shared" si="3"/>
        <v>2</v>
      </c>
      <c r="K10" s="144">
        <v>28</v>
      </c>
      <c r="L10" s="145">
        <v>25</v>
      </c>
      <c r="M10" s="142">
        <f t="shared" si="4"/>
        <v>26.5</v>
      </c>
      <c r="N10" s="146">
        <f t="shared" si="5"/>
        <v>6</v>
      </c>
      <c r="O10" s="147">
        <v>34</v>
      </c>
      <c r="P10" s="143">
        <f t="shared" si="6"/>
        <v>3</v>
      </c>
      <c r="Q10" s="147">
        <v>3</v>
      </c>
      <c r="R10" s="143">
        <f t="shared" si="7"/>
        <v>5</v>
      </c>
      <c r="S10" s="147">
        <v>46</v>
      </c>
      <c r="T10" s="143">
        <f t="shared" si="8"/>
        <v>4</v>
      </c>
      <c r="U10" s="149">
        <v>2.9583333333333332E-3</v>
      </c>
      <c r="V10" s="143">
        <f t="shared" si="9"/>
        <v>4</v>
      </c>
      <c r="W10" s="44">
        <f t="shared" si="10"/>
        <v>24</v>
      </c>
    </row>
    <row r="11" spans="1:25" ht="18" customHeight="1" x14ac:dyDescent="0.2">
      <c r="A11" s="36">
        <f t="shared" si="0"/>
        <v>5</v>
      </c>
      <c r="B11" s="37" t="s">
        <v>203</v>
      </c>
      <c r="C11" s="38" t="s">
        <v>204</v>
      </c>
      <c r="D11" s="56">
        <v>35740</v>
      </c>
      <c r="E11" s="138" t="s">
        <v>69</v>
      </c>
      <c r="F11" s="58">
        <f t="shared" si="1"/>
        <v>7691</v>
      </c>
      <c r="G11" s="154">
        <v>31</v>
      </c>
      <c r="H11" s="141">
        <v>30</v>
      </c>
      <c r="I11" s="142">
        <f t="shared" si="2"/>
        <v>30.5</v>
      </c>
      <c r="J11" s="143">
        <f t="shared" si="3"/>
        <v>4</v>
      </c>
      <c r="K11" s="144">
        <v>29</v>
      </c>
      <c r="L11" s="145">
        <v>27</v>
      </c>
      <c r="M11" s="142">
        <f t="shared" si="4"/>
        <v>28</v>
      </c>
      <c r="N11" s="146">
        <f t="shared" si="5"/>
        <v>3</v>
      </c>
      <c r="O11" s="147">
        <v>30</v>
      </c>
      <c r="P11" s="143">
        <f t="shared" si="6"/>
        <v>6</v>
      </c>
      <c r="Q11" s="147">
        <v>6</v>
      </c>
      <c r="R11" s="143">
        <f t="shared" si="7"/>
        <v>8</v>
      </c>
      <c r="S11" s="147">
        <v>62</v>
      </c>
      <c r="T11" s="143">
        <f t="shared" si="8"/>
        <v>3</v>
      </c>
      <c r="U11" s="149">
        <v>3.166666666666667E-3</v>
      </c>
      <c r="V11" s="143">
        <f t="shared" si="9"/>
        <v>6</v>
      </c>
      <c r="W11" s="44">
        <f t="shared" si="10"/>
        <v>30</v>
      </c>
    </row>
    <row r="12" spans="1:25" ht="18" customHeight="1" x14ac:dyDescent="0.2">
      <c r="A12" s="36">
        <f t="shared" si="0"/>
        <v>6</v>
      </c>
      <c r="B12" s="37" t="s">
        <v>205</v>
      </c>
      <c r="C12" s="38" t="s">
        <v>206</v>
      </c>
      <c r="D12" s="56">
        <v>35895</v>
      </c>
      <c r="E12" s="138" t="s">
        <v>61</v>
      </c>
      <c r="F12" s="58">
        <f t="shared" si="1"/>
        <v>7536</v>
      </c>
      <c r="G12" s="154">
        <v>25</v>
      </c>
      <c r="H12" s="141">
        <v>24</v>
      </c>
      <c r="I12" s="142">
        <f t="shared" si="2"/>
        <v>24.5</v>
      </c>
      <c r="J12" s="143">
        <f t="shared" si="3"/>
        <v>8</v>
      </c>
      <c r="K12" s="144">
        <v>27</v>
      </c>
      <c r="L12" s="145">
        <v>24</v>
      </c>
      <c r="M12" s="142">
        <f t="shared" si="4"/>
        <v>25.5</v>
      </c>
      <c r="N12" s="146">
        <f t="shared" si="5"/>
        <v>7</v>
      </c>
      <c r="O12" s="147">
        <v>39</v>
      </c>
      <c r="P12" s="143">
        <f t="shared" si="6"/>
        <v>1</v>
      </c>
      <c r="Q12" s="147">
        <v>1</v>
      </c>
      <c r="R12" s="143">
        <f t="shared" si="7"/>
        <v>1</v>
      </c>
      <c r="S12" s="147">
        <v>23</v>
      </c>
      <c r="T12" s="143">
        <f t="shared" si="8"/>
        <v>7</v>
      </c>
      <c r="U12" s="149">
        <v>3.2511574074074075E-3</v>
      </c>
      <c r="V12" s="143">
        <f t="shared" si="9"/>
        <v>7</v>
      </c>
      <c r="W12" s="44">
        <f t="shared" si="10"/>
        <v>31</v>
      </c>
    </row>
    <row r="13" spans="1:25" ht="18" customHeight="1" x14ac:dyDescent="0.2">
      <c r="A13" s="36">
        <f t="shared" si="0"/>
        <v>7</v>
      </c>
      <c r="B13" s="37" t="s">
        <v>207</v>
      </c>
      <c r="C13" s="38" t="s">
        <v>208</v>
      </c>
      <c r="D13" s="56">
        <v>35821</v>
      </c>
      <c r="E13" s="138" t="s">
        <v>61</v>
      </c>
      <c r="F13" s="58">
        <f t="shared" si="1"/>
        <v>7610</v>
      </c>
      <c r="G13" s="154">
        <v>20</v>
      </c>
      <c r="H13" s="141">
        <v>15</v>
      </c>
      <c r="I13" s="142">
        <f t="shared" si="2"/>
        <v>17.5</v>
      </c>
      <c r="J13" s="143">
        <f t="shared" si="3"/>
        <v>9</v>
      </c>
      <c r="K13" s="144">
        <v>27</v>
      </c>
      <c r="L13" s="145">
        <v>29</v>
      </c>
      <c r="M13" s="142">
        <f t="shared" si="4"/>
        <v>28</v>
      </c>
      <c r="N13" s="146">
        <f t="shared" si="5"/>
        <v>3</v>
      </c>
      <c r="O13" s="147">
        <v>30</v>
      </c>
      <c r="P13" s="143">
        <f t="shared" si="6"/>
        <v>6</v>
      </c>
      <c r="Q13" s="147">
        <v>6</v>
      </c>
      <c r="R13" s="143">
        <f t="shared" si="7"/>
        <v>8</v>
      </c>
      <c r="S13" s="147">
        <v>90</v>
      </c>
      <c r="T13" s="143">
        <f t="shared" si="8"/>
        <v>1</v>
      </c>
      <c r="U13" s="149">
        <v>3.1412037037037038E-3</v>
      </c>
      <c r="V13" s="143">
        <f t="shared" si="9"/>
        <v>5</v>
      </c>
      <c r="W13" s="44">
        <f t="shared" si="10"/>
        <v>32</v>
      </c>
    </row>
    <row r="14" spans="1:25" ht="18" customHeight="1" x14ac:dyDescent="0.2">
      <c r="A14" s="36">
        <f t="shared" si="0"/>
        <v>8</v>
      </c>
      <c r="B14" s="37" t="s">
        <v>209</v>
      </c>
      <c r="C14" s="38" t="s">
        <v>210</v>
      </c>
      <c r="D14" s="56">
        <v>35961</v>
      </c>
      <c r="E14" s="138" t="s">
        <v>83</v>
      </c>
      <c r="F14" s="58">
        <f t="shared" si="1"/>
        <v>7470</v>
      </c>
      <c r="G14" s="154">
        <v>33</v>
      </c>
      <c r="H14" s="141">
        <v>26</v>
      </c>
      <c r="I14" s="142">
        <f t="shared" si="2"/>
        <v>29.5</v>
      </c>
      <c r="J14" s="143">
        <f t="shared" si="3"/>
        <v>7</v>
      </c>
      <c r="K14" s="144">
        <v>29</v>
      </c>
      <c r="L14" s="145">
        <v>27</v>
      </c>
      <c r="M14" s="142">
        <f t="shared" si="4"/>
        <v>28</v>
      </c>
      <c r="N14" s="146">
        <f t="shared" si="5"/>
        <v>3</v>
      </c>
      <c r="O14" s="147">
        <v>29</v>
      </c>
      <c r="P14" s="143">
        <f t="shared" si="6"/>
        <v>8</v>
      </c>
      <c r="Q14" s="147">
        <v>1</v>
      </c>
      <c r="R14" s="143">
        <f t="shared" si="7"/>
        <v>1</v>
      </c>
      <c r="S14" s="147">
        <v>23</v>
      </c>
      <c r="T14" s="143">
        <f t="shared" si="8"/>
        <v>7</v>
      </c>
      <c r="U14" s="149">
        <v>3.8182870370370367E-3</v>
      </c>
      <c r="V14" s="143">
        <f t="shared" si="9"/>
        <v>9</v>
      </c>
      <c r="W14" s="44">
        <f t="shared" si="10"/>
        <v>35</v>
      </c>
    </row>
    <row r="15" spans="1:25" ht="18" customHeight="1" x14ac:dyDescent="0.2">
      <c r="A15" s="36">
        <f t="shared" si="0"/>
        <v>9</v>
      </c>
      <c r="B15" s="37" t="s">
        <v>211</v>
      </c>
      <c r="C15" s="38" t="s">
        <v>212</v>
      </c>
      <c r="D15" s="56">
        <v>35347</v>
      </c>
      <c r="E15" s="138" t="s">
        <v>69</v>
      </c>
      <c r="F15" s="58">
        <f t="shared" si="1"/>
        <v>8084</v>
      </c>
      <c r="G15" s="154">
        <v>30</v>
      </c>
      <c r="H15" s="141">
        <v>31</v>
      </c>
      <c r="I15" s="142">
        <f t="shared" si="2"/>
        <v>30.5</v>
      </c>
      <c r="J15" s="143">
        <f t="shared" si="3"/>
        <v>4</v>
      </c>
      <c r="K15" s="144">
        <v>23</v>
      </c>
      <c r="L15" s="145">
        <v>26</v>
      </c>
      <c r="M15" s="142">
        <f t="shared" si="4"/>
        <v>24.5</v>
      </c>
      <c r="N15" s="146">
        <f t="shared" si="5"/>
        <v>8</v>
      </c>
      <c r="O15" s="147">
        <v>27</v>
      </c>
      <c r="P15" s="143">
        <f t="shared" si="6"/>
        <v>9</v>
      </c>
      <c r="Q15" s="147">
        <v>5</v>
      </c>
      <c r="R15" s="143">
        <f t="shared" si="7"/>
        <v>7</v>
      </c>
      <c r="S15" s="147">
        <v>20</v>
      </c>
      <c r="T15" s="143">
        <f t="shared" si="8"/>
        <v>9</v>
      </c>
      <c r="U15" s="149">
        <v>3.615740740740741E-3</v>
      </c>
      <c r="V15" s="143">
        <f t="shared" si="9"/>
        <v>8</v>
      </c>
      <c r="W15" s="44">
        <f t="shared" si="10"/>
        <v>45</v>
      </c>
    </row>
    <row r="16" spans="1:25" ht="18" customHeight="1" x14ac:dyDescent="0.2">
      <c r="A16" s="36" t="str">
        <f t="shared" si="0"/>
        <v>-</v>
      </c>
      <c r="B16" s="37" t="s">
        <v>213</v>
      </c>
      <c r="C16" s="38" t="s">
        <v>214</v>
      </c>
      <c r="D16" s="56">
        <v>35963</v>
      </c>
      <c r="E16" s="138" t="s">
        <v>215</v>
      </c>
      <c r="F16" s="58">
        <f t="shared" si="1"/>
        <v>7468</v>
      </c>
      <c r="G16" s="154"/>
      <c r="H16" s="141"/>
      <c r="I16" s="142" t="str">
        <f t="shared" si="2"/>
        <v>---</v>
      </c>
      <c r="J16" s="143" t="str">
        <f t="shared" si="3"/>
        <v>---</v>
      </c>
      <c r="K16" s="144"/>
      <c r="L16" s="145"/>
      <c r="M16" s="142" t="str">
        <f t="shared" si="4"/>
        <v>---</v>
      </c>
      <c r="N16" s="146" t="str">
        <f t="shared" si="5"/>
        <v>---</v>
      </c>
      <c r="O16" s="147"/>
      <c r="P16" s="143" t="str">
        <f t="shared" si="6"/>
        <v>---</v>
      </c>
      <c r="Q16" s="147"/>
      <c r="R16" s="143" t="str">
        <f t="shared" si="7"/>
        <v>---</v>
      </c>
      <c r="S16" s="147"/>
      <c r="T16" s="143" t="str">
        <f t="shared" si="8"/>
        <v>---</v>
      </c>
      <c r="U16" s="149"/>
      <c r="V16" s="143" t="str">
        <f t="shared" si="9"/>
        <v>-</v>
      </c>
      <c r="W16" s="44" t="s">
        <v>113</v>
      </c>
    </row>
    <row r="17" spans="1:23" ht="18" customHeight="1" x14ac:dyDescent="0.2">
      <c r="A17" s="36" t="str">
        <f t="shared" si="0"/>
        <v>-</v>
      </c>
      <c r="B17" s="37" t="s">
        <v>216</v>
      </c>
      <c r="C17" s="38" t="s">
        <v>217</v>
      </c>
      <c r="D17" s="56">
        <v>35479</v>
      </c>
      <c r="E17" s="138" t="s">
        <v>61</v>
      </c>
      <c r="F17" s="58">
        <f t="shared" si="1"/>
        <v>7952</v>
      </c>
      <c r="G17" s="154"/>
      <c r="H17" s="141"/>
      <c r="I17" s="142" t="str">
        <f t="shared" si="2"/>
        <v>---</v>
      </c>
      <c r="J17" s="143" t="str">
        <f t="shared" si="3"/>
        <v>---</v>
      </c>
      <c r="K17" s="144"/>
      <c r="L17" s="145"/>
      <c r="M17" s="142" t="str">
        <f t="shared" si="4"/>
        <v>---</v>
      </c>
      <c r="N17" s="146" t="str">
        <f t="shared" si="5"/>
        <v>---</v>
      </c>
      <c r="O17" s="147"/>
      <c r="P17" s="143" t="str">
        <f t="shared" si="6"/>
        <v>---</v>
      </c>
      <c r="Q17" s="147"/>
      <c r="R17" s="143" t="str">
        <f t="shared" si="7"/>
        <v>---</v>
      </c>
      <c r="S17" s="147"/>
      <c r="T17" s="143" t="str">
        <f t="shared" si="8"/>
        <v>---</v>
      </c>
      <c r="U17" s="149"/>
      <c r="V17" s="143" t="str">
        <f t="shared" si="9"/>
        <v>-</v>
      </c>
      <c r="W17" s="44" t="s">
        <v>113</v>
      </c>
    </row>
  </sheetData>
  <mergeCells count="11">
    <mergeCell ref="F4:F6"/>
    <mergeCell ref="G4:J4"/>
    <mergeCell ref="K4:N4"/>
    <mergeCell ref="O4:P4"/>
    <mergeCell ref="Q4:R5"/>
    <mergeCell ref="U4:V4"/>
    <mergeCell ref="I5:J5"/>
    <mergeCell ref="M5:N5"/>
    <mergeCell ref="O5:P5"/>
    <mergeCell ref="U5:V5"/>
    <mergeCell ref="S4:T5"/>
  </mergeCells>
  <printOptions horizontalCentered="1"/>
  <pageMargins left="0.39" right="0.38" top="0.59055118110236227" bottom="0.31496062992125984" header="0.39370078740157483" footer="0.23622047244094491"/>
  <pageSetup paperSize="9" orientation="landscape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Y16"/>
  <sheetViews>
    <sheetView zoomScale="120" zoomScaleNormal="120" workbookViewId="0"/>
  </sheetViews>
  <sheetFormatPr defaultColWidth="9.109375" defaultRowHeight="10.199999999999999" x14ac:dyDescent="0.2"/>
  <cols>
    <col min="1" max="1" width="4" style="19" customWidth="1"/>
    <col min="2" max="2" width="9" style="19" customWidth="1"/>
    <col min="3" max="3" width="11.5546875" style="19" customWidth="1"/>
    <col min="4" max="4" width="11" style="19" customWidth="1"/>
    <col min="5" max="5" width="20.77734375" style="19" customWidth="1"/>
    <col min="6" max="6" width="2.6640625" style="19" customWidth="1"/>
    <col min="7" max="8" width="3.33203125" style="19" customWidth="1"/>
    <col min="9" max="9" width="4.5546875" style="19" customWidth="1"/>
    <col min="10" max="10" width="3.6640625" style="19" customWidth="1"/>
    <col min="11" max="12" width="3.33203125" style="150" customWidth="1"/>
    <col min="13" max="13" width="4.33203125" style="150" customWidth="1"/>
    <col min="14" max="14" width="3.6640625" style="150" customWidth="1"/>
    <col min="15" max="15" width="4.44140625" style="19" customWidth="1"/>
    <col min="16" max="16" width="3.6640625" style="19" customWidth="1"/>
    <col min="17" max="17" width="4.5546875" style="19" customWidth="1"/>
    <col min="18" max="18" width="3.6640625" style="19" customWidth="1"/>
    <col min="19" max="19" width="3.88671875" style="19" customWidth="1"/>
    <col min="20" max="20" width="3.6640625" style="19" customWidth="1"/>
    <col min="21" max="21" width="5.33203125" style="19" customWidth="1"/>
    <col min="22" max="22" width="3.6640625" style="19" customWidth="1"/>
    <col min="23" max="23" width="5.109375" style="46" customWidth="1"/>
    <col min="24" max="16384" width="9.109375" style="19"/>
  </cols>
  <sheetData>
    <row r="1" spans="1:25" s="7" customFormat="1" ht="22.8" x14ac:dyDescent="0.25">
      <c r="A1" s="1"/>
      <c r="B1" s="2" t="s">
        <v>0</v>
      </c>
      <c r="C1" s="3" t="s">
        <v>38</v>
      </c>
      <c r="D1" s="4"/>
      <c r="E1" s="4"/>
      <c r="F1" s="4"/>
      <c r="G1" s="5"/>
      <c r="H1" s="5"/>
      <c r="I1" s="5"/>
      <c r="J1" s="5"/>
      <c r="K1" s="124"/>
      <c r="L1" s="124"/>
      <c r="M1" s="124"/>
      <c r="N1" s="124"/>
      <c r="O1" s="5"/>
      <c r="P1" s="5"/>
      <c r="Q1" s="5"/>
      <c r="R1" s="5"/>
      <c r="S1" s="5"/>
      <c r="T1" s="5"/>
      <c r="U1" s="5"/>
      <c r="V1" s="5"/>
      <c r="W1" s="6" t="s">
        <v>32</v>
      </c>
    </row>
    <row r="2" spans="1:25" s="7" customFormat="1" ht="24.6" x14ac:dyDescent="0.25">
      <c r="A2" s="8"/>
      <c r="B2" s="2" t="s">
        <v>1</v>
      </c>
      <c r="C2" s="3" t="s">
        <v>244</v>
      </c>
      <c r="D2" s="9"/>
      <c r="E2" s="9"/>
      <c r="F2" s="9"/>
      <c r="G2" s="5"/>
      <c r="H2" s="5"/>
      <c r="I2" s="5"/>
      <c r="J2" s="5"/>
      <c r="K2" s="124"/>
      <c r="L2" s="124"/>
      <c r="M2" s="124"/>
      <c r="N2" s="124"/>
      <c r="O2" s="5"/>
      <c r="P2" s="5"/>
      <c r="Q2" s="5"/>
      <c r="R2" s="5"/>
      <c r="S2" s="5"/>
      <c r="T2" s="5"/>
      <c r="U2" s="5"/>
      <c r="V2" s="5"/>
      <c r="W2" s="52" t="s">
        <v>33</v>
      </c>
      <c r="Y2" s="11"/>
    </row>
    <row r="3" spans="1:25" s="7" customFormat="1" ht="25.2" thickBot="1" x14ac:dyDescent="0.35">
      <c r="A3" s="8"/>
      <c r="B3" s="12" t="s">
        <v>2</v>
      </c>
      <c r="C3" s="3">
        <v>4</v>
      </c>
      <c r="D3" s="55" t="s">
        <v>42</v>
      </c>
      <c r="E3" s="9"/>
      <c r="F3" s="9"/>
      <c r="G3" s="10"/>
      <c r="H3" s="10"/>
      <c r="I3" s="10"/>
      <c r="J3" s="10"/>
      <c r="K3" s="127"/>
      <c r="L3" s="127"/>
      <c r="M3" s="127"/>
      <c r="N3" s="127"/>
      <c r="O3" s="10"/>
      <c r="P3" s="10"/>
      <c r="Q3" s="10"/>
      <c r="R3" s="10"/>
      <c r="S3" s="10"/>
      <c r="T3" s="10"/>
      <c r="U3" s="10"/>
      <c r="V3" s="10"/>
      <c r="W3" s="13" t="s">
        <v>34</v>
      </c>
    </row>
    <row r="4" spans="1:25" ht="12.75" customHeight="1" x14ac:dyDescent="0.2">
      <c r="A4" s="14"/>
      <c r="B4" s="15"/>
      <c r="C4" s="15"/>
      <c r="D4" s="16" t="s">
        <v>3</v>
      </c>
      <c r="E4" s="17" t="s">
        <v>4</v>
      </c>
      <c r="F4" s="183" t="s">
        <v>5</v>
      </c>
      <c r="G4" s="186" t="s">
        <v>6</v>
      </c>
      <c r="H4" s="174"/>
      <c r="I4" s="174"/>
      <c r="J4" s="175"/>
      <c r="K4" s="177" t="s">
        <v>43</v>
      </c>
      <c r="L4" s="177"/>
      <c r="M4" s="177"/>
      <c r="N4" s="178"/>
      <c r="O4" s="179" t="s">
        <v>44</v>
      </c>
      <c r="P4" s="180"/>
      <c r="Q4" s="157" t="s">
        <v>46</v>
      </c>
      <c r="R4" s="158"/>
      <c r="S4" s="157" t="s">
        <v>47</v>
      </c>
      <c r="T4" s="158"/>
      <c r="U4" s="161" t="s">
        <v>48</v>
      </c>
      <c r="V4" s="162"/>
      <c r="W4" s="18" t="s">
        <v>35</v>
      </c>
    </row>
    <row r="5" spans="1:25" ht="12.75" customHeight="1" x14ac:dyDescent="0.2">
      <c r="A5" s="20" t="s">
        <v>7</v>
      </c>
      <c r="B5" s="21" t="s">
        <v>8</v>
      </c>
      <c r="C5" s="22" t="s">
        <v>9</v>
      </c>
      <c r="D5" s="23" t="s">
        <v>10</v>
      </c>
      <c r="E5" s="24" t="s">
        <v>11</v>
      </c>
      <c r="F5" s="184"/>
      <c r="G5" s="153" t="s">
        <v>12</v>
      </c>
      <c r="H5" s="25" t="s">
        <v>13</v>
      </c>
      <c r="I5" s="163" t="s">
        <v>49</v>
      </c>
      <c r="J5" s="164"/>
      <c r="K5" s="128" t="s">
        <v>12</v>
      </c>
      <c r="L5" s="129" t="s">
        <v>13</v>
      </c>
      <c r="M5" s="165" t="s">
        <v>50</v>
      </c>
      <c r="N5" s="166"/>
      <c r="O5" s="167" t="s">
        <v>51</v>
      </c>
      <c r="P5" s="164"/>
      <c r="Q5" s="159"/>
      <c r="R5" s="160"/>
      <c r="S5" s="159"/>
      <c r="T5" s="160"/>
      <c r="U5" s="170" t="s">
        <v>25</v>
      </c>
      <c r="V5" s="166"/>
      <c r="W5" s="26" t="s">
        <v>36</v>
      </c>
    </row>
    <row r="6" spans="1:25" ht="10.8" thickBot="1" x14ac:dyDescent="0.25">
      <c r="A6" s="27"/>
      <c r="B6" s="28"/>
      <c r="C6" s="28"/>
      <c r="D6" s="29"/>
      <c r="E6" s="30"/>
      <c r="F6" s="185"/>
      <c r="G6" s="156" t="s">
        <v>53</v>
      </c>
      <c r="H6" s="131" t="s">
        <v>53</v>
      </c>
      <c r="I6" s="33" t="s">
        <v>53</v>
      </c>
      <c r="J6" s="132" t="s">
        <v>15</v>
      </c>
      <c r="K6" s="133" t="s">
        <v>14</v>
      </c>
      <c r="L6" s="134" t="s">
        <v>14</v>
      </c>
      <c r="M6" s="135" t="s">
        <v>14</v>
      </c>
      <c r="N6" s="136" t="s">
        <v>15</v>
      </c>
      <c r="O6" s="31" t="s">
        <v>16</v>
      </c>
      <c r="P6" s="132" t="s">
        <v>15</v>
      </c>
      <c r="Q6" s="31" t="s">
        <v>78</v>
      </c>
      <c r="R6" s="132" t="s">
        <v>15</v>
      </c>
      <c r="S6" s="31" t="s">
        <v>54</v>
      </c>
      <c r="T6" s="132" t="s">
        <v>15</v>
      </c>
      <c r="U6" s="51" t="s">
        <v>55</v>
      </c>
      <c r="V6" s="136" t="s">
        <v>15</v>
      </c>
      <c r="W6" s="35"/>
    </row>
    <row r="7" spans="1:25" ht="18" customHeight="1" x14ac:dyDescent="0.2">
      <c r="A7" s="36">
        <v>1</v>
      </c>
      <c r="B7" s="37" t="s">
        <v>245</v>
      </c>
      <c r="C7" s="38" t="s">
        <v>246</v>
      </c>
      <c r="D7" s="56">
        <v>34426</v>
      </c>
      <c r="E7" s="138" t="s">
        <v>72</v>
      </c>
      <c r="F7" s="58">
        <f t="shared" ref="F7:F16" si="0">IF(COUNT(D7)=0,"---",43431-D7)</f>
        <v>9005</v>
      </c>
      <c r="G7" s="154">
        <v>70</v>
      </c>
      <c r="H7" s="141">
        <v>65</v>
      </c>
      <c r="I7" s="142">
        <f t="shared" ref="I7:I16" si="1">IF(COUNT(G7:H7)=0,"---",IF(COUNT(G7:H7)=1,"-",AVERAGE(G7:H7)))</f>
        <v>67.5</v>
      </c>
      <c r="J7" s="143">
        <f t="shared" ref="J7:J16" si="2">IF(I7="---","---",IF(I7="-","-",IF(I7="dnf",COUNTA(I$7:I$16),IF(OR(I7="dns",I7="dq"),COUNTA(I$7:I$16)*2,RANK(I7,I$7:I$16,0)))))</f>
        <v>3</v>
      </c>
      <c r="K7" s="144">
        <v>32</v>
      </c>
      <c r="L7" s="145">
        <v>35</v>
      </c>
      <c r="M7" s="142">
        <f t="shared" ref="M7:M16" si="3">IF(COUNT(K7:L7)=0,"---",IF(COUNT(K7:L7)=1,"-",AVERAGE(K7:L7)))</f>
        <v>33.5</v>
      </c>
      <c r="N7" s="146">
        <f t="shared" ref="N7:N16" si="4">IF(M7="---","---",IF(M7="dnf",COUNTA(M$7:M$16),IF(OR(M7="dns",M7="dq"),COUNTA(M$7:M$16)*2,RANK(M7,M$7:M$16,0))))</f>
        <v>2</v>
      </c>
      <c r="O7" s="147">
        <v>33</v>
      </c>
      <c r="P7" s="143">
        <f t="shared" ref="P7:P16" si="5">IF(O7=0,"---",IF(O7="dnf",COUNTA(O$7:O$16),IF(OR(O7="dns",O7="dq"),COUNTA(O$7:O$16)*2,RANK(O7,O$7:O$16,0))))</f>
        <v>6</v>
      </c>
      <c r="Q7" s="147">
        <v>1</v>
      </c>
      <c r="R7" s="143">
        <f t="shared" ref="R7:R16" si="6">IF(COUNT(Q7)=0,"---",IF(Q7="dnf",COUNTA(Q$7:Q$16),IF(OR(Q7="dns",Q7="dq"),COUNTA(Q$7:Q$16)*2,RANK(Q7,Q$7:Q$16,1))))</f>
        <v>3</v>
      </c>
      <c r="S7" s="147">
        <v>122</v>
      </c>
      <c r="T7" s="143">
        <f t="shared" ref="T7:T16" si="7">IF(S7=0,"---",IF(S7="dnf",COUNTA(S$7:S$16),IF(OR(S7="dns",S7="dq"),COUNTA(S$7:S$16)*2,RANK(S7,S$7:S$16,0))))</f>
        <v>1</v>
      </c>
      <c r="U7" s="149">
        <v>2.3055555555555555E-3</v>
      </c>
      <c r="V7" s="143">
        <f t="shared" ref="V7:V16" si="8">IF(COUNT(U7)=0,"-",IF(U7="dnf",COUNTA(U$7:U$16),IF(OR(U7="dns",U7="dq"),COUNTA(U$7:U$16)*2,RANK(U7,U$7:U$16,1))))</f>
        <v>2</v>
      </c>
      <c r="W7" s="44">
        <f t="shared" ref="W7:W16" si="9">IF(SUM(J7,N7,P7,R7,T7,V7)=0,"---",IF(COUNT(J7,N7,P7,R7,T7,V7)&lt;5,"-",SUM(J7,N7,P7,R7,T7,V7)))</f>
        <v>17</v>
      </c>
    </row>
    <row r="8" spans="1:25" ht="18" customHeight="1" x14ac:dyDescent="0.2">
      <c r="A8" s="36">
        <v>2</v>
      </c>
      <c r="B8" s="37" t="s">
        <v>247</v>
      </c>
      <c r="C8" s="38" t="s">
        <v>248</v>
      </c>
      <c r="D8" s="56">
        <v>34874</v>
      </c>
      <c r="E8" s="138" t="s">
        <v>95</v>
      </c>
      <c r="F8" s="58">
        <f t="shared" si="0"/>
        <v>8557</v>
      </c>
      <c r="G8" s="154">
        <v>72</v>
      </c>
      <c r="H8" s="141">
        <v>72</v>
      </c>
      <c r="I8" s="142">
        <f t="shared" si="1"/>
        <v>72</v>
      </c>
      <c r="J8" s="143">
        <f t="shared" si="2"/>
        <v>2</v>
      </c>
      <c r="K8" s="144">
        <v>34</v>
      </c>
      <c r="L8" s="145">
        <v>33</v>
      </c>
      <c r="M8" s="142">
        <f t="shared" si="3"/>
        <v>33.5</v>
      </c>
      <c r="N8" s="146">
        <f t="shared" si="4"/>
        <v>2</v>
      </c>
      <c r="O8" s="147">
        <v>40</v>
      </c>
      <c r="P8" s="143">
        <f t="shared" si="5"/>
        <v>1</v>
      </c>
      <c r="Q8" s="147">
        <v>1</v>
      </c>
      <c r="R8" s="143">
        <f t="shared" si="6"/>
        <v>3</v>
      </c>
      <c r="S8" s="147">
        <v>104</v>
      </c>
      <c r="T8" s="143">
        <f t="shared" si="7"/>
        <v>2</v>
      </c>
      <c r="U8" s="149">
        <v>2.460648148148148E-3</v>
      </c>
      <c r="V8" s="143">
        <f t="shared" si="8"/>
        <v>7</v>
      </c>
      <c r="W8" s="44">
        <f t="shared" si="9"/>
        <v>17</v>
      </c>
    </row>
    <row r="9" spans="1:25" ht="18" customHeight="1" x14ac:dyDescent="0.2">
      <c r="A9" s="36">
        <f t="shared" ref="A9:A14" si="10">IF(W9="---","---",IF(COUNT(J9,N9,P9,R9,T9,V9)&lt;5,"-",RANK(W9,W$7:W$16,1)))</f>
        <v>3</v>
      </c>
      <c r="B9" s="37" t="s">
        <v>150</v>
      </c>
      <c r="C9" s="38" t="s">
        <v>249</v>
      </c>
      <c r="D9" s="56">
        <v>36040</v>
      </c>
      <c r="E9" s="138" t="s">
        <v>61</v>
      </c>
      <c r="F9" s="58">
        <f t="shared" si="0"/>
        <v>7391</v>
      </c>
      <c r="G9" s="154">
        <v>62</v>
      </c>
      <c r="H9" s="141">
        <v>58</v>
      </c>
      <c r="I9" s="142">
        <f t="shared" si="1"/>
        <v>60</v>
      </c>
      <c r="J9" s="143">
        <f t="shared" si="2"/>
        <v>7</v>
      </c>
      <c r="K9" s="144">
        <v>35</v>
      </c>
      <c r="L9" s="145">
        <v>33</v>
      </c>
      <c r="M9" s="142">
        <f t="shared" si="3"/>
        <v>34</v>
      </c>
      <c r="N9" s="146">
        <f t="shared" si="4"/>
        <v>1</v>
      </c>
      <c r="O9" s="147">
        <v>37</v>
      </c>
      <c r="P9" s="143">
        <f t="shared" si="5"/>
        <v>3</v>
      </c>
      <c r="Q9" s="147">
        <v>0</v>
      </c>
      <c r="R9" s="143">
        <f t="shared" si="6"/>
        <v>1</v>
      </c>
      <c r="S9" s="147">
        <v>78</v>
      </c>
      <c r="T9" s="143">
        <f t="shared" si="7"/>
        <v>8</v>
      </c>
      <c r="U9" s="149">
        <v>2.4317129629629632E-3</v>
      </c>
      <c r="V9" s="143">
        <f t="shared" si="8"/>
        <v>6</v>
      </c>
      <c r="W9" s="44">
        <f t="shared" si="9"/>
        <v>26</v>
      </c>
    </row>
    <row r="10" spans="1:25" ht="18" customHeight="1" x14ac:dyDescent="0.2">
      <c r="A10" s="36">
        <f t="shared" si="10"/>
        <v>4</v>
      </c>
      <c r="B10" s="37" t="s">
        <v>56</v>
      </c>
      <c r="C10" s="38" t="s">
        <v>250</v>
      </c>
      <c r="D10" s="56">
        <v>35927</v>
      </c>
      <c r="E10" s="138" t="s">
        <v>72</v>
      </c>
      <c r="F10" s="58">
        <f t="shared" si="0"/>
        <v>7504</v>
      </c>
      <c r="G10" s="154">
        <v>69</v>
      </c>
      <c r="H10" s="141">
        <v>62</v>
      </c>
      <c r="I10" s="142">
        <f t="shared" si="1"/>
        <v>65.5</v>
      </c>
      <c r="J10" s="143">
        <f t="shared" si="2"/>
        <v>5</v>
      </c>
      <c r="K10" s="144">
        <v>30</v>
      </c>
      <c r="L10" s="145">
        <v>33</v>
      </c>
      <c r="M10" s="142">
        <f t="shared" si="3"/>
        <v>31.5</v>
      </c>
      <c r="N10" s="146">
        <f t="shared" si="4"/>
        <v>4</v>
      </c>
      <c r="O10" s="147">
        <v>29</v>
      </c>
      <c r="P10" s="143">
        <f t="shared" si="5"/>
        <v>9</v>
      </c>
      <c r="Q10" s="147">
        <v>1</v>
      </c>
      <c r="R10" s="143">
        <f t="shared" si="6"/>
        <v>3</v>
      </c>
      <c r="S10" s="147">
        <v>45</v>
      </c>
      <c r="T10" s="143">
        <f t="shared" si="7"/>
        <v>10</v>
      </c>
      <c r="U10" s="149">
        <v>2.2395833333333334E-3</v>
      </c>
      <c r="V10" s="143">
        <f t="shared" si="8"/>
        <v>1</v>
      </c>
      <c r="W10" s="44">
        <f t="shared" si="9"/>
        <v>32</v>
      </c>
    </row>
    <row r="11" spans="1:25" ht="18" customHeight="1" x14ac:dyDescent="0.2">
      <c r="A11" s="36">
        <f t="shared" si="10"/>
        <v>5</v>
      </c>
      <c r="B11" s="37" t="s">
        <v>251</v>
      </c>
      <c r="C11" s="38" t="s">
        <v>252</v>
      </c>
      <c r="D11" s="56">
        <v>34926</v>
      </c>
      <c r="E11" s="138" t="s">
        <v>58</v>
      </c>
      <c r="F11" s="58">
        <f t="shared" si="0"/>
        <v>8505</v>
      </c>
      <c r="G11" s="154">
        <v>64</v>
      </c>
      <c r="H11" s="141">
        <v>63</v>
      </c>
      <c r="I11" s="142">
        <f t="shared" si="1"/>
        <v>63.5</v>
      </c>
      <c r="J11" s="143">
        <f t="shared" si="2"/>
        <v>6</v>
      </c>
      <c r="K11" s="144">
        <v>28</v>
      </c>
      <c r="L11" s="145">
        <v>33</v>
      </c>
      <c r="M11" s="142">
        <f t="shared" si="3"/>
        <v>30.5</v>
      </c>
      <c r="N11" s="146">
        <f t="shared" si="4"/>
        <v>5</v>
      </c>
      <c r="O11" s="147">
        <v>30</v>
      </c>
      <c r="P11" s="143">
        <f t="shared" si="5"/>
        <v>8</v>
      </c>
      <c r="Q11" s="147">
        <v>0</v>
      </c>
      <c r="R11" s="143">
        <f t="shared" si="6"/>
        <v>1</v>
      </c>
      <c r="S11" s="147">
        <v>87</v>
      </c>
      <c r="T11" s="143">
        <f t="shared" si="7"/>
        <v>4</v>
      </c>
      <c r="U11" s="149">
        <v>2.5763888888888889E-3</v>
      </c>
      <c r="V11" s="143">
        <f t="shared" si="8"/>
        <v>9</v>
      </c>
      <c r="W11" s="44">
        <f t="shared" si="9"/>
        <v>33</v>
      </c>
    </row>
    <row r="12" spans="1:25" ht="18" customHeight="1" x14ac:dyDescent="0.2">
      <c r="A12" s="36">
        <f t="shared" si="10"/>
        <v>6</v>
      </c>
      <c r="B12" s="37" t="s">
        <v>253</v>
      </c>
      <c r="C12" s="38" t="s">
        <v>254</v>
      </c>
      <c r="D12" s="56">
        <v>36015</v>
      </c>
      <c r="E12" s="138" t="s">
        <v>95</v>
      </c>
      <c r="F12" s="58">
        <f t="shared" si="0"/>
        <v>7416</v>
      </c>
      <c r="G12" s="154">
        <v>61</v>
      </c>
      <c r="H12" s="141">
        <v>58</v>
      </c>
      <c r="I12" s="142">
        <f t="shared" si="1"/>
        <v>59.5</v>
      </c>
      <c r="J12" s="143">
        <f t="shared" si="2"/>
        <v>8</v>
      </c>
      <c r="K12" s="144">
        <v>28</v>
      </c>
      <c r="L12" s="145">
        <v>29</v>
      </c>
      <c r="M12" s="142">
        <f t="shared" si="3"/>
        <v>28.5</v>
      </c>
      <c r="N12" s="146">
        <f t="shared" si="4"/>
        <v>6</v>
      </c>
      <c r="O12" s="147">
        <v>36</v>
      </c>
      <c r="P12" s="143">
        <f t="shared" si="5"/>
        <v>4</v>
      </c>
      <c r="Q12" s="147">
        <v>3</v>
      </c>
      <c r="R12" s="143">
        <f t="shared" si="6"/>
        <v>6</v>
      </c>
      <c r="S12" s="147">
        <v>82</v>
      </c>
      <c r="T12" s="143">
        <f t="shared" si="7"/>
        <v>5</v>
      </c>
      <c r="U12" s="149">
        <v>2.417824074074074E-3</v>
      </c>
      <c r="V12" s="143">
        <f t="shared" si="8"/>
        <v>5</v>
      </c>
      <c r="W12" s="44">
        <f t="shared" si="9"/>
        <v>34</v>
      </c>
    </row>
    <row r="13" spans="1:25" ht="18" customHeight="1" x14ac:dyDescent="0.2">
      <c r="A13" s="36">
        <f t="shared" si="10"/>
        <v>7</v>
      </c>
      <c r="B13" s="37" t="s">
        <v>255</v>
      </c>
      <c r="C13" s="38" t="s">
        <v>256</v>
      </c>
      <c r="D13" s="56">
        <v>35330</v>
      </c>
      <c r="E13" s="138" t="s">
        <v>58</v>
      </c>
      <c r="F13" s="58">
        <f t="shared" si="0"/>
        <v>8101</v>
      </c>
      <c r="G13" s="154">
        <v>69</v>
      </c>
      <c r="H13" s="141">
        <v>65</v>
      </c>
      <c r="I13" s="142">
        <f t="shared" si="1"/>
        <v>67</v>
      </c>
      <c r="J13" s="143">
        <f t="shared" si="2"/>
        <v>4</v>
      </c>
      <c r="K13" s="144">
        <v>24</v>
      </c>
      <c r="L13" s="145">
        <v>33</v>
      </c>
      <c r="M13" s="142">
        <f t="shared" si="3"/>
        <v>28.5</v>
      </c>
      <c r="N13" s="146">
        <f t="shared" si="4"/>
        <v>6</v>
      </c>
      <c r="O13" s="147">
        <v>31</v>
      </c>
      <c r="P13" s="143">
        <f t="shared" si="5"/>
        <v>7</v>
      </c>
      <c r="Q13" s="147">
        <v>4</v>
      </c>
      <c r="R13" s="143">
        <f t="shared" si="6"/>
        <v>8</v>
      </c>
      <c r="S13" s="147">
        <v>97</v>
      </c>
      <c r="T13" s="143">
        <f t="shared" si="7"/>
        <v>3</v>
      </c>
      <c r="U13" s="149">
        <v>2.5300925925925929E-3</v>
      </c>
      <c r="V13" s="143">
        <f t="shared" si="8"/>
        <v>8</v>
      </c>
      <c r="W13" s="44">
        <f t="shared" si="9"/>
        <v>36</v>
      </c>
    </row>
    <row r="14" spans="1:25" ht="18" customHeight="1" x14ac:dyDescent="0.2">
      <c r="A14" s="36">
        <f t="shared" si="10"/>
        <v>8</v>
      </c>
      <c r="B14" s="37" t="s">
        <v>257</v>
      </c>
      <c r="C14" s="38" t="s">
        <v>258</v>
      </c>
      <c r="D14" s="56">
        <v>35916</v>
      </c>
      <c r="E14" s="138" t="s">
        <v>61</v>
      </c>
      <c r="F14" s="58">
        <f t="shared" si="0"/>
        <v>7515</v>
      </c>
      <c r="G14" s="154">
        <v>60</v>
      </c>
      <c r="H14" s="141">
        <v>58</v>
      </c>
      <c r="I14" s="142">
        <f t="shared" si="1"/>
        <v>59</v>
      </c>
      <c r="J14" s="143">
        <f t="shared" si="2"/>
        <v>9</v>
      </c>
      <c r="K14" s="144">
        <v>29</v>
      </c>
      <c r="L14" s="145">
        <v>26</v>
      </c>
      <c r="M14" s="142">
        <f t="shared" si="3"/>
        <v>27.5</v>
      </c>
      <c r="N14" s="146">
        <f t="shared" si="4"/>
        <v>8</v>
      </c>
      <c r="O14" s="147">
        <v>38</v>
      </c>
      <c r="P14" s="143">
        <f t="shared" si="5"/>
        <v>2</v>
      </c>
      <c r="Q14" s="147">
        <v>9</v>
      </c>
      <c r="R14" s="143">
        <f t="shared" si="6"/>
        <v>10</v>
      </c>
      <c r="S14" s="147">
        <v>81</v>
      </c>
      <c r="T14" s="143">
        <f t="shared" si="7"/>
        <v>7</v>
      </c>
      <c r="U14" s="149">
        <v>2.3101851851851851E-3</v>
      </c>
      <c r="V14" s="143">
        <f t="shared" si="8"/>
        <v>3</v>
      </c>
      <c r="W14" s="44">
        <f t="shared" si="9"/>
        <v>39</v>
      </c>
    </row>
    <row r="15" spans="1:25" ht="18" customHeight="1" x14ac:dyDescent="0.2">
      <c r="A15" s="36">
        <v>9</v>
      </c>
      <c r="B15" s="37" t="s">
        <v>242</v>
      </c>
      <c r="C15" s="38" t="s">
        <v>259</v>
      </c>
      <c r="D15" s="56">
        <v>36046</v>
      </c>
      <c r="E15" s="138" t="s">
        <v>260</v>
      </c>
      <c r="F15" s="58">
        <f t="shared" si="0"/>
        <v>7385</v>
      </c>
      <c r="G15" s="154">
        <v>42</v>
      </c>
      <c r="H15" s="141">
        <v>43</v>
      </c>
      <c r="I15" s="142">
        <f t="shared" si="1"/>
        <v>42.5</v>
      </c>
      <c r="J15" s="143">
        <f t="shared" si="2"/>
        <v>10</v>
      </c>
      <c r="K15" s="144">
        <v>26</v>
      </c>
      <c r="L15" s="145">
        <v>24</v>
      </c>
      <c r="M15" s="142">
        <f t="shared" si="3"/>
        <v>25</v>
      </c>
      <c r="N15" s="146">
        <f t="shared" si="4"/>
        <v>9</v>
      </c>
      <c r="O15" s="147">
        <v>35</v>
      </c>
      <c r="P15" s="143">
        <f t="shared" si="5"/>
        <v>5</v>
      </c>
      <c r="Q15" s="147">
        <v>3</v>
      </c>
      <c r="R15" s="143">
        <f t="shared" si="6"/>
        <v>6</v>
      </c>
      <c r="S15" s="147">
        <v>82</v>
      </c>
      <c r="T15" s="143">
        <f t="shared" si="7"/>
        <v>5</v>
      </c>
      <c r="U15" s="149">
        <v>2.3854166666666668E-3</v>
      </c>
      <c r="V15" s="143">
        <f t="shared" si="8"/>
        <v>4</v>
      </c>
      <c r="W15" s="44">
        <f t="shared" si="9"/>
        <v>39</v>
      </c>
    </row>
    <row r="16" spans="1:25" ht="18" customHeight="1" x14ac:dyDescent="0.2">
      <c r="A16" s="36">
        <f>IF(W16="---","---",IF(COUNT(J16,N16,P16,R16,T16,V16)&lt;5,"-",RANK(W16,W$7:W$16,1)))</f>
        <v>10</v>
      </c>
      <c r="B16" s="37" t="s">
        <v>261</v>
      </c>
      <c r="C16" s="38" t="s">
        <v>262</v>
      </c>
      <c r="D16" s="56">
        <v>36028</v>
      </c>
      <c r="E16" s="138" t="s">
        <v>83</v>
      </c>
      <c r="F16" s="58">
        <f t="shared" si="0"/>
        <v>7403</v>
      </c>
      <c r="G16" s="154">
        <v>79</v>
      </c>
      <c r="H16" s="141">
        <v>72</v>
      </c>
      <c r="I16" s="142">
        <f t="shared" si="1"/>
        <v>75.5</v>
      </c>
      <c r="J16" s="143">
        <f t="shared" si="2"/>
        <v>1</v>
      </c>
      <c r="K16" s="144">
        <v>21</v>
      </c>
      <c r="L16" s="145">
        <v>22</v>
      </c>
      <c r="M16" s="142">
        <f t="shared" si="3"/>
        <v>21.5</v>
      </c>
      <c r="N16" s="146">
        <f t="shared" si="4"/>
        <v>10</v>
      </c>
      <c r="O16" s="147">
        <v>28</v>
      </c>
      <c r="P16" s="143">
        <f t="shared" si="5"/>
        <v>10</v>
      </c>
      <c r="Q16" s="147">
        <v>7</v>
      </c>
      <c r="R16" s="143">
        <f t="shared" si="6"/>
        <v>9</v>
      </c>
      <c r="S16" s="147">
        <v>52</v>
      </c>
      <c r="T16" s="143">
        <f t="shared" si="7"/>
        <v>9</v>
      </c>
      <c r="U16" s="149">
        <v>2.8275462962962963E-3</v>
      </c>
      <c r="V16" s="143">
        <f t="shared" si="8"/>
        <v>10</v>
      </c>
      <c r="W16" s="44">
        <f t="shared" si="9"/>
        <v>49</v>
      </c>
    </row>
  </sheetData>
  <mergeCells count="11">
    <mergeCell ref="F4:F6"/>
    <mergeCell ref="G4:J4"/>
    <mergeCell ref="K4:N4"/>
    <mergeCell ref="O4:P4"/>
    <mergeCell ref="Q4:R5"/>
    <mergeCell ref="U4:V4"/>
    <mergeCell ref="I5:J5"/>
    <mergeCell ref="M5:N5"/>
    <mergeCell ref="O5:P5"/>
    <mergeCell ref="U5:V5"/>
    <mergeCell ref="S4:T5"/>
  </mergeCells>
  <printOptions horizontalCentered="1"/>
  <pageMargins left="0.39" right="0.38" top="0.59055118110236227" bottom="0.31496062992125984" header="0.39370078740157483" footer="0.23622047244094491"/>
  <pageSetup paperSize="9" orientation="landscape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Y13"/>
  <sheetViews>
    <sheetView zoomScale="120" zoomScaleNormal="120" workbookViewId="0"/>
  </sheetViews>
  <sheetFormatPr defaultColWidth="9.109375" defaultRowHeight="10.199999999999999" x14ac:dyDescent="0.2"/>
  <cols>
    <col min="1" max="1" width="4" style="19" customWidth="1"/>
    <col min="2" max="2" width="9" style="19" customWidth="1"/>
    <col min="3" max="3" width="13.6640625" style="19" customWidth="1"/>
    <col min="4" max="4" width="9.44140625" style="19" customWidth="1"/>
    <col min="5" max="5" width="20.77734375" style="19" customWidth="1"/>
    <col min="6" max="6" width="2.6640625" style="19" customWidth="1"/>
    <col min="7" max="8" width="3.33203125" style="19" customWidth="1"/>
    <col min="9" max="9" width="4.5546875" style="19" customWidth="1"/>
    <col min="10" max="10" width="3.6640625" style="19" customWidth="1"/>
    <col min="11" max="12" width="3.33203125" style="150" customWidth="1"/>
    <col min="13" max="13" width="4.33203125" style="150" customWidth="1"/>
    <col min="14" max="14" width="3.6640625" style="150" customWidth="1"/>
    <col min="15" max="15" width="4.44140625" style="19" customWidth="1"/>
    <col min="16" max="16" width="3.6640625" style="19" customWidth="1"/>
    <col min="17" max="17" width="4.5546875" style="19" customWidth="1"/>
    <col min="18" max="18" width="3.6640625" style="19" customWidth="1"/>
    <col min="19" max="19" width="3.88671875" style="19" customWidth="1"/>
    <col min="20" max="20" width="3.6640625" style="19" customWidth="1"/>
    <col min="21" max="21" width="5.33203125" style="19" customWidth="1"/>
    <col min="22" max="22" width="3.6640625" style="19" customWidth="1"/>
    <col min="23" max="23" width="5.109375" style="46" customWidth="1"/>
    <col min="24" max="16384" width="9.109375" style="19"/>
  </cols>
  <sheetData>
    <row r="1" spans="1:25" s="7" customFormat="1" ht="22.8" x14ac:dyDescent="0.25">
      <c r="A1" s="1"/>
      <c r="B1" s="2" t="s">
        <v>0</v>
      </c>
      <c r="C1" s="3" t="s">
        <v>40</v>
      </c>
      <c r="D1" s="4"/>
      <c r="E1" s="4"/>
      <c r="F1" s="4"/>
      <c r="G1" s="5"/>
      <c r="H1" s="5"/>
      <c r="I1" s="5"/>
      <c r="J1" s="5"/>
      <c r="K1" s="124"/>
      <c r="L1" s="124"/>
      <c r="M1" s="124"/>
      <c r="N1" s="124"/>
      <c r="O1" s="5"/>
      <c r="P1" s="5"/>
      <c r="Q1" s="5"/>
      <c r="R1" s="5"/>
      <c r="S1" s="5"/>
      <c r="T1" s="5"/>
      <c r="U1" s="5"/>
      <c r="V1" s="5"/>
      <c r="W1" s="6" t="s">
        <v>32</v>
      </c>
    </row>
    <row r="2" spans="1:25" s="7" customFormat="1" ht="24.6" x14ac:dyDescent="0.25">
      <c r="A2" s="8"/>
      <c r="B2" s="2" t="s">
        <v>1</v>
      </c>
      <c r="C2" s="3" t="s">
        <v>263</v>
      </c>
      <c r="D2" s="9"/>
      <c r="E2" s="9"/>
      <c r="F2" s="9"/>
      <c r="G2" s="5"/>
      <c r="H2" s="5"/>
      <c r="I2" s="5"/>
      <c r="J2" s="5"/>
      <c r="K2" s="124"/>
      <c r="L2" s="124"/>
      <c r="M2" s="124"/>
      <c r="N2" s="124"/>
      <c r="O2" s="5"/>
      <c r="P2" s="5"/>
      <c r="Q2" s="5"/>
      <c r="R2" s="5"/>
      <c r="S2" s="5"/>
      <c r="T2" s="5"/>
      <c r="U2" s="5"/>
      <c r="V2" s="5"/>
      <c r="W2" s="52" t="s">
        <v>33</v>
      </c>
      <c r="Y2" s="11"/>
    </row>
    <row r="3" spans="1:25" s="7" customFormat="1" ht="25.2" thickBot="1" x14ac:dyDescent="0.35">
      <c r="A3" s="8"/>
      <c r="B3" s="12" t="s">
        <v>2</v>
      </c>
      <c r="C3" s="3">
        <v>5</v>
      </c>
      <c r="D3" s="55" t="s">
        <v>42</v>
      </c>
      <c r="E3" s="9"/>
      <c r="F3" s="9"/>
      <c r="G3" s="10"/>
      <c r="H3" s="10"/>
      <c r="I3" s="10"/>
      <c r="J3" s="10"/>
      <c r="K3" s="127"/>
      <c r="L3" s="127"/>
      <c r="M3" s="127"/>
      <c r="N3" s="127"/>
      <c r="O3" s="10"/>
      <c r="P3" s="10"/>
      <c r="Q3" s="10"/>
      <c r="R3" s="10"/>
      <c r="S3" s="10"/>
      <c r="T3" s="10"/>
      <c r="U3" s="10"/>
      <c r="V3" s="10"/>
      <c r="W3" s="13" t="s">
        <v>34</v>
      </c>
    </row>
    <row r="4" spans="1:25" ht="12.75" customHeight="1" x14ac:dyDescent="0.2">
      <c r="A4" s="14"/>
      <c r="B4" s="15"/>
      <c r="C4" s="15"/>
      <c r="D4" s="16" t="s">
        <v>3</v>
      </c>
      <c r="E4" s="17" t="s">
        <v>4</v>
      </c>
      <c r="F4" s="183" t="s">
        <v>5</v>
      </c>
      <c r="G4" s="186" t="s">
        <v>6</v>
      </c>
      <c r="H4" s="174"/>
      <c r="I4" s="174"/>
      <c r="J4" s="175"/>
      <c r="K4" s="177" t="s">
        <v>43</v>
      </c>
      <c r="L4" s="177"/>
      <c r="M4" s="177"/>
      <c r="N4" s="178"/>
      <c r="O4" s="179" t="s">
        <v>44</v>
      </c>
      <c r="P4" s="180"/>
      <c r="Q4" s="157" t="s">
        <v>46</v>
      </c>
      <c r="R4" s="158"/>
      <c r="S4" s="157" t="s">
        <v>47</v>
      </c>
      <c r="T4" s="158"/>
      <c r="U4" s="161" t="s">
        <v>48</v>
      </c>
      <c r="V4" s="162"/>
      <c r="W4" s="18" t="s">
        <v>35</v>
      </c>
    </row>
    <row r="5" spans="1:25" ht="12.75" customHeight="1" x14ac:dyDescent="0.2">
      <c r="A5" s="20" t="s">
        <v>7</v>
      </c>
      <c r="B5" s="21" t="s">
        <v>8</v>
      </c>
      <c r="C5" s="22" t="s">
        <v>9</v>
      </c>
      <c r="D5" s="23" t="s">
        <v>10</v>
      </c>
      <c r="E5" s="24" t="s">
        <v>11</v>
      </c>
      <c r="F5" s="184"/>
      <c r="G5" s="153" t="s">
        <v>12</v>
      </c>
      <c r="H5" s="25" t="s">
        <v>13</v>
      </c>
      <c r="I5" s="163" t="s">
        <v>49</v>
      </c>
      <c r="J5" s="164"/>
      <c r="K5" s="128" t="s">
        <v>12</v>
      </c>
      <c r="L5" s="129" t="s">
        <v>13</v>
      </c>
      <c r="M5" s="165" t="s">
        <v>50</v>
      </c>
      <c r="N5" s="166"/>
      <c r="O5" s="167" t="s">
        <v>51</v>
      </c>
      <c r="P5" s="164"/>
      <c r="Q5" s="159"/>
      <c r="R5" s="160"/>
      <c r="S5" s="159"/>
      <c r="T5" s="160"/>
      <c r="U5" s="170" t="s">
        <v>25</v>
      </c>
      <c r="V5" s="166"/>
      <c r="W5" s="26" t="s">
        <v>36</v>
      </c>
    </row>
    <row r="6" spans="1:25" ht="10.8" thickBot="1" x14ac:dyDescent="0.25">
      <c r="A6" s="27"/>
      <c r="B6" s="28"/>
      <c r="C6" s="28"/>
      <c r="D6" s="29"/>
      <c r="E6" s="30"/>
      <c r="F6" s="185"/>
      <c r="G6" s="156" t="s">
        <v>53</v>
      </c>
      <c r="H6" s="131" t="s">
        <v>53</v>
      </c>
      <c r="I6" s="33" t="s">
        <v>53</v>
      </c>
      <c r="J6" s="132" t="s">
        <v>15</v>
      </c>
      <c r="K6" s="133" t="s">
        <v>14</v>
      </c>
      <c r="L6" s="134" t="s">
        <v>14</v>
      </c>
      <c r="M6" s="135" t="s">
        <v>14</v>
      </c>
      <c r="N6" s="136" t="s">
        <v>15</v>
      </c>
      <c r="O6" s="31" t="s">
        <v>16</v>
      </c>
      <c r="P6" s="132" t="s">
        <v>15</v>
      </c>
      <c r="Q6" s="31" t="s">
        <v>78</v>
      </c>
      <c r="R6" s="132" t="s">
        <v>15</v>
      </c>
      <c r="S6" s="31" t="s">
        <v>54</v>
      </c>
      <c r="T6" s="132" t="s">
        <v>15</v>
      </c>
      <c r="U6" s="51" t="s">
        <v>55</v>
      </c>
      <c r="V6" s="136" t="s">
        <v>15</v>
      </c>
      <c r="W6" s="35"/>
    </row>
    <row r="7" spans="1:25" ht="18" customHeight="1" x14ac:dyDescent="0.2">
      <c r="A7" s="36">
        <f t="shared" ref="A7:A13" si="0">IF(W7="---","---",IF(COUNT(J7,N7,P7,R7,T7,V7)&lt;5,"-",RANK(W7,W$7:W$13,1)))</f>
        <v>1</v>
      </c>
      <c r="B7" s="37" t="s">
        <v>264</v>
      </c>
      <c r="C7" s="38" t="s">
        <v>265</v>
      </c>
      <c r="D7" s="56">
        <v>32726</v>
      </c>
      <c r="E7" s="138" t="s">
        <v>83</v>
      </c>
      <c r="F7" s="58">
        <f t="shared" ref="F7:F13" si="1">IF(COUNT(D7)=0,"---",43431-D7)</f>
        <v>10705</v>
      </c>
      <c r="G7" s="154">
        <v>34</v>
      </c>
      <c r="H7" s="141">
        <v>35</v>
      </c>
      <c r="I7" s="142">
        <f t="shared" ref="I7:I13" si="2">IF(COUNT(G7:H7)=0,"---",IF(COUNT(G7:H7)=1,"-",AVERAGE(G7:H7)))</f>
        <v>34.5</v>
      </c>
      <c r="J7" s="143">
        <f t="shared" ref="J7:J13" si="3">IF(I7="---","---",IF(I7="-","-",IF(I7="dnf",COUNTA(I$7:I$13),IF(OR(I7="dns",I7="dq"),COUNTA(I$7:I$13)*2,RANK(I7,I$7:I$13,0)))))</f>
        <v>3</v>
      </c>
      <c r="K7" s="144">
        <v>29</v>
      </c>
      <c r="L7" s="145">
        <v>33</v>
      </c>
      <c r="M7" s="142">
        <f t="shared" ref="M7:M13" si="4">IF(COUNT(K7:L7)=0,"---",IF(COUNT(K7:L7)=1,"-",AVERAGE(K7:L7)))</f>
        <v>31</v>
      </c>
      <c r="N7" s="146">
        <f t="shared" ref="N7:N13" si="5">IF(M7="---","---",IF(M7="dnf",COUNTA(M$7:M$13),IF(OR(M7="dns",M7="dq"),COUNTA(M$7:M$13)*2,RANK(M7,M$7:M$13,0))))</f>
        <v>3</v>
      </c>
      <c r="O7" s="147">
        <v>45</v>
      </c>
      <c r="P7" s="143">
        <f t="shared" ref="P7:P13" si="6">IF(O7=0,"---",IF(O7="dnf",COUNTA(O$7:O$13),IF(OR(O7="dns",O7="dq"),COUNTA(O$7:O$13)*2,RANK(O7,O$7:O$13,0))))</f>
        <v>1</v>
      </c>
      <c r="Q7" s="147">
        <v>0</v>
      </c>
      <c r="R7" s="143">
        <f t="shared" ref="R7:R13" si="7">IF(COUNT(Q7)=0,"---",IF(Q7="dnf",COUNTA(Q$7:Q$13),IF(OR(Q7="dns",Q7="dq"),COUNTA(Q$7:Q$13)*2,RANK(Q7,Q$7:Q$13,1))))</f>
        <v>1</v>
      </c>
      <c r="S7" s="147">
        <v>74</v>
      </c>
      <c r="T7" s="143">
        <f t="shared" ref="T7:T13" si="8">IF(S7=0,"---",IF(S7="dnf",COUNTA(S$7:S$13),IF(OR(S7="dns",S7="dq"),COUNTA(S$7:S$13)*2,RANK(S7,S$7:S$13,0))))</f>
        <v>3</v>
      </c>
      <c r="U7" s="149">
        <v>3.2187499999999998E-3</v>
      </c>
      <c r="V7" s="143">
        <f t="shared" ref="V7:V13" si="9">IF(COUNT(U7)=0,"-",IF(U7="dnf",COUNTA(U$7:U$13),IF(OR(U7="dns",U7="dq"),COUNTA(U$7:U$13)*2,RANK(U7,U$7:U$13,1))))</f>
        <v>4</v>
      </c>
      <c r="W7" s="44">
        <f t="shared" ref="W7:W13" si="10">IF(SUM(J7,N7,P7,R7,T7,V7)=0,"---",IF(COUNT(J7,N7,P7,R7,T7,V7)&lt;5,"-",SUM(J7,N7,P7,R7,T7,V7)))</f>
        <v>15</v>
      </c>
    </row>
    <row r="8" spans="1:25" ht="18" customHeight="1" x14ac:dyDescent="0.2">
      <c r="A8" s="36">
        <f t="shared" si="0"/>
        <v>2</v>
      </c>
      <c r="B8" s="37" t="s">
        <v>203</v>
      </c>
      <c r="C8" s="38" t="s">
        <v>266</v>
      </c>
      <c r="D8" s="56">
        <v>32988</v>
      </c>
      <c r="E8" s="138" t="s">
        <v>95</v>
      </c>
      <c r="F8" s="58">
        <f t="shared" si="1"/>
        <v>10443</v>
      </c>
      <c r="G8" s="154">
        <v>37</v>
      </c>
      <c r="H8" s="141">
        <v>35</v>
      </c>
      <c r="I8" s="142">
        <f t="shared" si="2"/>
        <v>36</v>
      </c>
      <c r="J8" s="143">
        <f t="shared" si="3"/>
        <v>2</v>
      </c>
      <c r="K8" s="144">
        <v>28</v>
      </c>
      <c r="L8" s="145">
        <v>31</v>
      </c>
      <c r="M8" s="142">
        <f t="shared" si="4"/>
        <v>29.5</v>
      </c>
      <c r="N8" s="146">
        <f t="shared" si="5"/>
        <v>4</v>
      </c>
      <c r="O8" s="147">
        <v>33</v>
      </c>
      <c r="P8" s="143">
        <f t="shared" si="6"/>
        <v>4</v>
      </c>
      <c r="Q8" s="147">
        <v>4</v>
      </c>
      <c r="R8" s="143">
        <f t="shared" si="7"/>
        <v>4</v>
      </c>
      <c r="S8" s="147">
        <v>78</v>
      </c>
      <c r="T8" s="143">
        <f t="shared" si="8"/>
        <v>2</v>
      </c>
      <c r="U8" s="149">
        <v>2.871527777777778E-3</v>
      </c>
      <c r="V8" s="143">
        <f t="shared" si="9"/>
        <v>1</v>
      </c>
      <c r="W8" s="44">
        <f t="shared" si="10"/>
        <v>17</v>
      </c>
    </row>
    <row r="9" spans="1:25" ht="18" customHeight="1" x14ac:dyDescent="0.2">
      <c r="A9" s="36">
        <f t="shared" si="0"/>
        <v>3</v>
      </c>
      <c r="B9" s="37" t="s">
        <v>267</v>
      </c>
      <c r="C9" s="38" t="s">
        <v>268</v>
      </c>
      <c r="D9" s="56">
        <v>34173</v>
      </c>
      <c r="E9" s="138" t="s">
        <v>72</v>
      </c>
      <c r="F9" s="58">
        <f t="shared" si="1"/>
        <v>9258</v>
      </c>
      <c r="G9" s="154">
        <v>31</v>
      </c>
      <c r="H9" s="141">
        <v>25</v>
      </c>
      <c r="I9" s="142">
        <f t="shared" si="2"/>
        <v>28</v>
      </c>
      <c r="J9" s="143">
        <f t="shared" si="3"/>
        <v>6</v>
      </c>
      <c r="K9" s="144">
        <v>34</v>
      </c>
      <c r="L9" s="145">
        <v>35</v>
      </c>
      <c r="M9" s="142">
        <f t="shared" si="4"/>
        <v>34.5</v>
      </c>
      <c r="N9" s="146">
        <f t="shared" si="5"/>
        <v>1</v>
      </c>
      <c r="O9" s="147">
        <v>29</v>
      </c>
      <c r="P9" s="143">
        <f t="shared" si="6"/>
        <v>5</v>
      </c>
      <c r="Q9" s="147">
        <v>2</v>
      </c>
      <c r="R9" s="143">
        <f t="shared" si="7"/>
        <v>2</v>
      </c>
      <c r="S9" s="147">
        <v>82</v>
      </c>
      <c r="T9" s="143">
        <f t="shared" si="8"/>
        <v>1</v>
      </c>
      <c r="U9" s="149">
        <v>3.5590277777777777E-3</v>
      </c>
      <c r="V9" s="143">
        <f t="shared" si="9"/>
        <v>7</v>
      </c>
      <c r="W9" s="44">
        <f t="shared" si="10"/>
        <v>22</v>
      </c>
    </row>
    <row r="10" spans="1:25" ht="18" customHeight="1" x14ac:dyDescent="0.2">
      <c r="A10" s="36">
        <f t="shared" si="0"/>
        <v>4</v>
      </c>
      <c r="B10" s="37" t="s">
        <v>269</v>
      </c>
      <c r="C10" s="38" t="s">
        <v>270</v>
      </c>
      <c r="D10" s="56">
        <v>34182</v>
      </c>
      <c r="E10" s="138" t="s">
        <v>72</v>
      </c>
      <c r="F10" s="58">
        <f t="shared" si="1"/>
        <v>9249</v>
      </c>
      <c r="G10" s="154">
        <v>33</v>
      </c>
      <c r="H10" s="141">
        <v>29</v>
      </c>
      <c r="I10" s="142">
        <f t="shared" si="2"/>
        <v>31</v>
      </c>
      <c r="J10" s="143">
        <f t="shared" si="3"/>
        <v>4</v>
      </c>
      <c r="K10" s="144">
        <v>26</v>
      </c>
      <c r="L10" s="145">
        <v>27</v>
      </c>
      <c r="M10" s="142">
        <f t="shared" si="4"/>
        <v>26.5</v>
      </c>
      <c r="N10" s="146">
        <f t="shared" si="5"/>
        <v>5</v>
      </c>
      <c r="O10" s="147">
        <v>35</v>
      </c>
      <c r="P10" s="143">
        <f t="shared" si="6"/>
        <v>3</v>
      </c>
      <c r="Q10" s="147">
        <v>4</v>
      </c>
      <c r="R10" s="143">
        <f t="shared" si="7"/>
        <v>4</v>
      </c>
      <c r="S10" s="147">
        <v>53</v>
      </c>
      <c r="T10" s="143">
        <f t="shared" si="8"/>
        <v>5</v>
      </c>
      <c r="U10" s="149">
        <v>2.972222222222222E-3</v>
      </c>
      <c r="V10" s="143">
        <f t="shared" si="9"/>
        <v>2</v>
      </c>
      <c r="W10" s="44">
        <f t="shared" si="10"/>
        <v>23</v>
      </c>
    </row>
    <row r="11" spans="1:25" ht="18" customHeight="1" x14ac:dyDescent="0.2">
      <c r="A11" s="36">
        <f t="shared" si="0"/>
        <v>5</v>
      </c>
      <c r="B11" s="37" t="s">
        <v>196</v>
      </c>
      <c r="C11" s="38" t="s">
        <v>271</v>
      </c>
      <c r="D11" s="56">
        <v>33486</v>
      </c>
      <c r="E11" s="138" t="s">
        <v>95</v>
      </c>
      <c r="F11" s="58">
        <f t="shared" si="1"/>
        <v>9945</v>
      </c>
      <c r="G11" s="154">
        <v>38</v>
      </c>
      <c r="H11" s="141">
        <v>35</v>
      </c>
      <c r="I11" s="142">
        <f t="shared" si="2"/>
        <v>36.5</v>
      </c>
      <c r="J11" s="143">
        <f t="shared" si="3"/>
        <v>1</v>
      </c>
      <c r="K11" s="144">
        <v>24</v>
      </c>
      <c r="L11" s="145">
        <v>29</v>
      </c>
      <c r="M11" s="142">
        <f t="shared" si="4"/>
        <v>26.5</v>
      </c>
      <c r="N11" s="146">
        <f t="shared" si="5"/>
        <v>5</v>
      </c>
      <c r="O11" s="147">
        <v>38</v>
      </c>
      <c r="P11" s="143">
        <f t="shared" si="6"/>
        <v>2</v>
      </c>
      <c r="Q11" s="147">
        <v>6</v>
      </c>
      <c r="R11" s="143">
        <f t="shared" si="7"/>
        <v>7</v>
      </c>
      <c r="S11" s="147">
        <v>50</v>
      </c>
      <c r="T11" s="143">
        <f t="shared" si="8"/>
        <v>6</v>
      </c>
      <c r="U11" s="149">
        <v>3.3298611111111111E-3</v>
      </c>
      <c r="V11" s="143">
        <f t="shared" si="9"/>
        <v>5</v>
      </c>
      <c r="W11" s="44">
        <f t="shared" si="10"/>
        <v>26</v>
      </c>
    </row>
    <row r="12" spans="1:25" ht="18" customHeight="1" x14ac:dyDescent="0.2">
      <c r="A12" s="36">
        <f t="shared" si="0"/>
        <v>6</v>
      </c>
      <c r="B12" s="37" t="s">
        <v>272</v>
      </c>
      <c r="C12" s="38" t="s">
        <v>273</v>
      </c>
      <c r="D12" s="56">
        <v>34204</v>
      </c>
      <c r="E12" s="138" t="s">
        <v>274</v>
      </c>
      <c r="F12" s="58">
        <f t="shared" si="1"/>
        <v>9227</v>
      </c>
      <c r="G12" s="154">
        <v>25</v>
      </c>
      <c r="H12" s="141">
        <v>22</v>
      </c>
      <c r="I12" s="142">
        <f t="shared" si="2"/>
        <v>23.5</v>
      </c>
      <c r="J12" s="143">
        <f t="shared" si="3"/>
        <v>7</v>
      </c>
      <c r="K12" s="144">
        <v>33</v>
      </c>
      <c r="L12" s="145">
        <v>30</v>
      </c>
      <c r="M12" s="142">
        <f t="shared" si="4"/>
        <v>31.5</v>
      </c>
      <c r="N12" s="146">
        <f t="shared" si="5"/>
        <v>2</v>
      </c>
      <c r="O12" s="147">
        <v>24</v>
      </c>
      <c r="P12" s="143">
        <f t="shared" si="6"/>
        <v>7</v>
      </c>
      <c r="Q12" s="147">
        <v>2</v>
      </c>
      <c r="R12" s="143">
        <f t="shared" si="7"/>
        <v>2</v>
      </c>
      <c r="S12" s="147">
        <v>59</v>
      </c>
      <c r="T12" s="143">
        <f t="shared" si="8"/>
        <v>4</v>
      </c>
      <c r="U12" s="149">
        <v>3.3900462962962968E-3</v>
      </c>
      <c r="V12" s="143">
        <f t="shared" si="9"/>
        <v>6</v>
      </c>
      <c r="W12" s="44">
        <f t="shared" si="10"/>
        <v>28</v>
      </c>
    </row>
    <row r="13" spans="1:25" ht="18" customHeight="1" x14ac:dyDescent="0.2">
      <c r="A13" s="36">
        <f t="shared" si="0"/>
        <v>7</v>
      </c>
      <c r="B13" s="37" t="s">
        <v>272</v>
      </c>
      <c r="C13" s="38" t="s">
        <v>275</v>
      </c>
      <c r="D13" s="56">
        <v>34056</v>
      </c>
      <c r="E13" s="138" t="s">
        <v>83</v>
      </c>
      <c r="F13" s="58">
        <f t="shared" si="1"/>
        <v>9375</v>
      </c>
      <c r="G13" s="154">
        <v>29</v>
      </c>
      <c r="H13" s="141">
        <v>30</v>
      </c>
      <c r="I13" s="142">
        <f t="shared" si="2"/>
        <v>29.5</v>
      </c>
      <c r="J13" s="143">
        <f t="shared" si="3"/>
        <v>5</v>
      </c>
      <c r="K13" s="144">
        <v>25</v>
      </c>
      <c r="L13" s="145">
        <v>26</v>
      </c>
      <c r="M13" s="142">
        <f t="shared" si="4"/>
        <v>25.5</v>
      </c>
      <c r="N13" s="146">
        <f t="shared" si="5"/>
        <v>7</v>
      </c>
      <c r="O13" s="147">
        <v>29</v>
      </c>
      <c r="P13" s="143">
        <f t="shared" si="6"/>
        <v>5</v>
      </c>
      <c r="Q13" s="147">
        <v>5</v>
      </c>
      <c r="R13" s="143">
        <f t="shared" si="7"/>
        <v>6</v>
      </c>
      <c r="S13" s="147">
        <v>21</v>
      </c>
      <c r="T13" s="143">
        <f t="shared" si="8"/>
        <v>7</v>
      </c>
      <c r="U13" s="149">
        <v>3.1747685185185182E-3</v>
      </c>
      <c r="V13" s="143">
        <f t="shared" si="9"/>
        <v>3</v>
      </c>
      <c r="W13" s="44">
        <f t="shared" si="10"/>
        <v>33</v>
      </c>
    </row>
  </sheetData>
  <mergeCells count="11">
    <mergeCell ref="F4:F6"/>
    <mergeCell ref="G4:J4"/>
    <mergeCell ref="K4:N4"/>
    <mergeCell ref="O4:P4"/>
    <mergeCell ref="Q4:R5"/>
    <mergeCell ref="U4:V4"/>
    <mergeCell ref="I5:J5"/>
    <mergeCell ref="M5:N5"/>
    <mergeCell ref="O5:P5"/>
    <mergeCell ref="U5:V5"/>
    <mergeCell ref="S4:T5"/>
  </mergeCells>
  <printOptions horizontalCentered="1"/>
  <pageMargins left="0.39" right="0.38" top="0.59055118110236227" bottom="0.31496062992125984" header="0.39370078740157483" footer="0.23622047244094491"/>
  <pageSetup paperSize="9" orientation="landscape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Y11"/>
  <sheetViews>
    <sheetView zoomScale="120" zoomScaleNormal="120" workbookViewId="0">
      <selection activeCell="E7" sqref="E7"/>
    </sheetView>
  </sheetViews>
  <sheetFormatPr defaultColWidth="9.109375" defaultRowHeight="10.199999999999999" x14ac:dyDescent="0.2"/>
  <cols>
    <col min="1" max="1" width="4" style="19" customWidth="1"/>
    <col min="2" max="2" width="10.44140625" style="19" customWidth="1"/>
    <col min="3" max="4" width="11.33203125" style="19" customWidth="1"/>
    <col min="5" max="5" width="20.77734375" style="19" customWidth="1"/>
    <col min="6" max="6" width="2.6640625" style="19" customWidth="1"/>
    <col min="7" max="8" width="3.33203125" style="19" customWidth="1"/>
    <col min="9" max="9" width="4.5546875" style="19" customWidth="1"/>
    <col min="10" max="10" width="3.6640625" style="19" customWidth="1"/>
    <col min="11" max="12" width="3.33203125" style="150" customWidth="1"/>
    <col min="13" max="13" width="4.33203125" style="150" customWidth="1"/>
    <col min="14" max="14" width="3.6640625" style="150" customWidth="1"/>
    <col min="15" max="15" width="4.44140625" style="19" customWidth="1"/>
    <col min="16" max="16" width="3.6640625" style="19" customWidth="1"/>
    <col min="17" max="17" width="4.5546875" style="19" customWidth="1"/>
    <col min="18" max="18" width="3.6640625" style="19" customWidth="1"/>
    <col min="19" max="19" width="3.88671875" style="19" customWidth="1"/>
    <col min="20" max="20" width="3.6640625" style="19" customWidth="1"/>
    <col min="21" max="21" width="5.33203125" style="19" customWidth="1"/>
    <col min="22" max="22" width="3.6640625" style="19" customWidth="1"/>
    <col min="23" max="23" width="5.109375" style="46" customWidth="1"/>
    <col min="24" max="16384" width="9.109375" style="19"/>
  </cols>
  <sheetData>
    <row r="1" spans="1:25" s="7" customFormat="1" ht="22.8" x14ac:dyDescent="0.25">
      <c r="A1" s="1"/>
      <c r="B1" s="2" t="s">
        <v>0</v>
      </c>
      <c r="C1" s="3" t="s">
        <v>38</v>
      </c>
      <c r="D1" s="4"/>
      <c r="E1" s="4"/>
      <c r="F1" s="4"/>
      <c r="G1" s="5"/>
      <c r="H1" s="5"/>
      <c r="I1" s="5"/>
      <c r="J1" s="5"/>
      <c r="K1" s="124"/>
      <c r="L1" s="124"/>
      <c r="M1" s="124"/>
      <c r="N1" s="124"/>
      <c r="O1" s="5"/>
      <c r="P1" s="5"/>
      <c r="Q1" s="5"/>
      <c r="R1" s="5"/>
      <c r="S1" s="5"/>
      <c r="T1" s="5"/>
      <c r="U1" s="5"/>
      <c r="V1" s="5"/>
      <c r="W1" s="6" t="s">
        <v>32</v>
      </c>
    </row>
    <row r="2" spans="1:25" s="7" customFormat="1" ht="24.6" x14ac:dyDescent="0.25">
      <c r="A2" s="8"/>
      <c r="B2" s="2" t="s">
        <v>1</v>
      </c>
      <c r="C2" s="3" t="s">
        <v>263</v>
      </c>
      <c r="D2" s="9"/>
      <c r="E2" s="9"/>
      <c r="F2" s="9"/>
      <c r="G2" s="5"/>
      <c r="H2" s="5"/>
      <c r="I2" s="5"/>
      <c r="J2" s="5"/>
      <c r="K2" s="124"/>
      <c r="L2" s="124"/>
      <c r="M2" s="124"/>
      <c r="N2" s="124"/>
      <c r="O2" s="5"/>
      <c r="P2" s="5"/>
      <c r="Q2" s="5"/>
      <c r="R2" s="5"/>
      <c r="S2" s="5"/>
      <c r="T2" s="5"/>
      <c r="U2" s="5"/>
      <c r="V2" s="5"/>
      <c r="W2" s="52" t="s">
        <v>33</v>
      </c>
      <c r="Y2" s="11"/>
    </row>
    <row r="3" spans="1:25" s="7" customFormat="1" ht="25.2" thickBot="1" x14ac:dyDescent="0.35">
      <c r="A3" s="8"/>
      <c r="B3" s="12" t="s">
        <v>2</v>
      </c>
      <c r="C3" s="3">
        <v>5</v>
      </c>
      <c r="D3" s="55" t="s">
        <v>42</v>
      </c>
      <c r="E3" s="9"/>
      <c r="F3" s="9"/>
      <c r="G3" s="10"/>
      <c r="H3" s="10"/>
      <c r="I3" s="10"/>
      <c r="J3" s="10"/>
      <c r="K3" s="127"/>
      <c r="L3" s="127"/>
      <c r="M3" s="127"/>
      <c r="N3" s="127"/>
      <c r="O3" s="10"/>
      <c r="P3" s="10"/>
      <c r="Q3" s="10"/>
      <c r="R3" s="10"/>
      <c r="S3" s="10"/>
      <c r="T3" s="10"/>
      <c r="U3" s="10"/>
      <c r="V3" s="10"/>
      <c r="W3" s="13" t="s">
        <v>34</v>
      </c>
    </row>
    <row r="4" spans="1:25" ht="12.75" customHeight="1" x14ac:dyDescent="0.2">
      <c r="A4" s="14"/>
      <c r="B4" s="15"/>
      <c r="C4" s="15"/>
      <c r="D4" s="16" t="s">
        <v>3</v>
      </c>
      <c r="E4" s="17" t="s">
        <v>4</v>
      </c>
      <c r="F4" s="183" t="s">
        <v>5</v>
      </c>
      <c r="G4" s="186" t="s">
        <v>6</v>
      </c>
      <c r="H4" s="174"/>
      <c r="I4" s="174"/>
      <c r="J4" s="175"/>
      <c r="K4" s="177" t="s">
        <v>43</v>
      </c>
      <c r="L4" s="177"/>
      <c r="M4" s="177"/>
      <c r="N4" s="178"/>
      <c r="O4" s="179" t="s">
        <v>44</v>
      </c>
      <c r="P4" s="180"/>
      <c r="Q4" s="157" t="s">
        <v>46</v>
      </c>
      <c r="R4" s="158"/>
      <c r="S4" s="157" t="s">
        <v>47</v>
      </c>
      <c r="T4" s="158"/>
      <c r="U4" s="161" t="s">
        <v>48</v>
      </c>
      <c r="V4" s="162"/>
      <c r="W4" s="18" t="s">
        <v>35</v>
      </c>
    </row>
    <row r="5" spans="1:25" ht="12.75" customHeight="1" x14ac:dyDescent="0.2">
      <c r="A5" s="20" t="s">
        <v>7</v>
      </c>
      <c r="B5" s="21" t="s">
        <v>8</v>
      </c>
      <c r="C5" s="22" t="s">
        <v>9</v>
      </c>
      <c r="D5" s="23" t="s">
        <v>10</v>
      </c>
      <c r="E5" s="24" t="s">
        <v>11</v>
      </c>
      <c r="F5" s="184"/>
      <c r="G5" s="153" t="s">
        <v>12</v>
      </c>
      <c r="H5" s="25" t="s">
        <v>13</v>
      </c>
      <c r="I5" s="163" t="s">
        <v>49</v>
      </c>
      <c r="J5" s="164"/>
      <c r="K5" s="128" t="s">
        <v>12</v>
      </c>
      <c r="L5" s="129" t="s">
        <v>13</v>
      </c>
      <c r="M5" s="165" t="s">
        <v>50</v>
      </c>
      <c r="N5" s="166"/>
      <c r="O5" s="167" t="s">
        <v>51</v>
      </c>
      <c r="P5" s="164"/>
      <c r="Q5" s="159"/>
      <c r="R5" s="160"/>
      <c r="S5" s="159"/>
      <c r="T5" s="160"/>
      <c r="U5" s="170" t="s">
        <v>25</v>
      </c>
      <c r="V5" s="166"/>
      <c r="W5" s="26" t="s">
        <v>36</v>
      </c>
    </row>
    <row r="6" spans="1:25" ht="10.8" thickBot="1" x14ac:dyDescent="0.25">
      <c r="A6" s="27"/>
      <c r="B6" s="28"/>
      <c r="C6" s="28"/>
      <c r="D6" s="29"/>
      <c r="E6" s="30"/>
      <c r="F6" s="185"/>
      <c r="G6" s="156" t="s">
        <v>53</v>
      </c>
      <c r="H6" s="131" t="s">
        <v>53</v>
      </c>
      <c r="I6" s="33" t="s">
        <v>53</v>
      </c>
      <c r="J6" s="132" t="s">
        <v>15</v>
      </c>
      <c r="K6" s="133" t="s">
        <v>14</v>
      </c>
      <c r="L6" s="134" t="s">
        <v>14</v>
      </c>
      <c r="M6" s="135" t="s">
        <v>14</v>
      </c>
      <c r="N6" s="136" t="s">
        <v>15</v>
      </c>
      <c r="O6" s="31" t="s">
        <v>16</v>
      </c>
      <c r="P6" s="132" t="s">
        <v>15</v>
      </c>
      <c r="Q6" s="31" t="s">
        <v>78</v>
      </c>
      <c r="R6" s="132" t="s">
        <v>15</v>
      </c>
      <c r="S6" s="31" t="s">
        <v>54</v>
      </c>
      <c r="T6" s="132" t="s">
        <v>15</v>
      </c>
      <c r="U6" s="51" t="s">
        <v>55</v>
      </c>
      <c r="V6" s="136" t="s">
        <v>15</v>
      </c>
      <c r="W6" s="35"/>
    </row>
    <row r="7" spans="1:25" ht="18" customHeight="1" x14ac:dyDescent="0.2">
      <c r="A7" s="36">
        <f>IF(W7="---","---",IF(COUNT(J7,N7,P7,R7,T7,V7)&lt;5,"-",RANK(W7,W$7:W$11,1)))</f>
        <v>1</v>
      </c>
      <c r="B7" s="37" t="s">
        <v>276</v>
      </c>
      <c r="C7" s="38" t="s">
        <v>277</v>
      </c>
      <c r="D7" s="56">
        <v>34030</v>
      </c>
      <c r="E7" s="138" t="s">
        <v>278</v>
      </c>
      <c r="F7" s="58">
        <f>IF(COUNT(D7)=0,"---",43431-D7)</f>
        <v>9401</v>
      </c>
      <c r="G7" s="154">
        <v>54</v>
      </c>
      <c r="H7" s="141">
        <v>54</v>
      </c>
      <c r="I7" s="142">
        <f>IF(COUNT(G7:H7)=0,"---",IF(COUNT(G7:H7)=1,"-",AVERAGE(G7:H7)))</f>
        <v>54</v>
      </c>
      <c r="J7" s="143">
        <f>IF(I7="---","---",IF(I7="-","-",IF(I7="dnf",COUNTA(I$7:I$11),IF(OR(I7="dns",I7="dq"),COUNTA(I$7:I$11)*2,RANK(I7,I$7:I$11,0)))))</f>
        <v>3</v>
      </c>
      <c r="K7" s="144">
        <v>33</v>
      </c>
      <c r="L7" s="145">
        <v>37</v>
      </c>
      <c r="M7" s="142">
        <f>IF(COUNT(K7:L7)=0,"---",IF(COUNT(K7:L7)=1,"-",AVERAGE(K7:L7)))</f>
        <v>35</v>
      </c>
      <c r="N7" s="146">
        <f>IF(M7="---","---",IF(M7="dnf",COUNTA(M$7:M$11),IF(OR(M7="dns",M7="dq"),COUNTA(M$7:M$11)*2,RANK(M7,M$7:M$11,0))))</f>
        <v>1</v>
      </c>
      <c r="O7" s="147">
        <v>38</v>
      </c>
      <c r="P7" s="143">
        <f>IF(O7=0,"---",IF(O7="dnf",COUNTA(O$7:O$11),IF(OR(O7="dns",O7="dq"),COUNTA(O$7:O$11)*2,RANK(O7,O$7:O$11,0))))</f>
        <v>1</v>
      </c>
      <c r="Q7" s="147">
        <v>2</v>
      </c>
      <c r="R7" s="143">
        <f>IF(COUNT(Q7)=0,"---",IF(Q7="dnf",COUNTA(Q$7:Q$11),IF(OR(Q7="dns",Q7="dq"),COUNTA(Q$7:Q$11)*2,RANK(Q7,Q$7:Q$11,1))))</f>
        <v>3</v>
      </c>
      <c r="S7" s="147">
        <v>70</v>
      </c>
      <c r="T7" s="143">
        <f>IF(S7=0,"---",IF(S7="dnf",COUNTA(S$7:S$11),IF(OR(S7="dns",S7="dq"),COUNTA(S$7:S$11)*2,RANK(S7,S$7:S$11,0))))</f>
        <v>2</v>
      </c>
      <c r="U7" s="149">
        <v>2.5590277777777777E-3</v>
      </c>
      <c r="V7" s="143">
        <f>IF(COUNT(U7)=0,"-",IF(U7="dnf",COUNTA(U$7:U$11),IF(OR(U7="dns",U7="dq"),COUNTA(U$7:U$11)*2,RANK(U7,U$7:U$11,1))))</f>
        <v>3</v>
      </c>
      <c r="W7" s="44">
        <f>IF(SUM(J7,N7,P7,R7,T7,V7)=0,"---",IF(COUNT(J7,N7,P7,R7,T7,V7)&lt;5,"-",SUM(J7,N7,P7,R7,T7,V7)))</f>
        <v>13</v>
      </c>
    </row>
    <row r="8" spans="1:25" ht="18" customHeight="1" x14ac:dyDescent="0.2">
      <c r="A8" s="36">
        <f>IF(W8="---","---",IF(COUNT(J8,N8,P8,R8,T8,V8)&lt;5,"-",RANK(W8,W$7:W$11,1)))</f>
        <v>2</v>
      </c>
      <c r="B8" s="37" t="s">
        <v>279</v>
      </c>
      <c r="C8" s="38" t="s">
        <v>280</v>
      </c>
      <c r="D8" s="56">
        <v>32553</v>
      </c>
      <c r="E8" s="138" t="s">
        <v>281</v>
      </c>
      <c r="F8" s="58">
        <f>IF(COUNT(D8)=0,"---",43431-D8)</f>
        <v>10878</v>
      </c>
      <c r="G8" s="154">
        <v>60</v>
      </c>
      <c r="H8" s="141">
        <v>53</v>
      </c>
      <c r="I8" s="142">
        <f>IF(COUNT(G8:H8)=0,"---",IF(COUNT(G8:H8)=1,"-",AVERAGE(G8:H8)))</f>
        <v>56.5</v>
      </c>
      <c r="J8" s="143">
        <f>IF(I8="---","---",IF(I8="-","-",IF(I8="dnf",COUNTA(I$7:I$11),IF(OR(I8="dns",I8="dq"),COUNTA(I$7:I$11)*2,RANK(I8,I$7:I$11,0)))))</f>
        <v>2</v>
      </c>
      <c r="K8" s="144">
        <v>25</v>
      </c>
      <c r="L8" s="145">
        <v>28</v>
      </c>
      <c r="M8" s="142">
        <f>IF(COUNT(K8:L8)=0,"---",IF(COUNT(K8:L8)=1,"-",AVERAGE(K8:L8)))</f>
        <v>26.5</v>
      </c>
      <c r="N8" s="146">
        <f>IF(M8="---","---",IF(M8="dnf",COUNTA(M$7:M$11),IF(OR(M8="dns",M8="dq"),COUNTA(M$7:M$11)*2,RANK(M8,M$7:M$11,0))))</f>
        <v>3</v>
      </c>
      <c r="O8" s="147">
        <v>32</v>
      </c>
      <c r="P8" s="143">
        <f>IF(O8=0,"---",IF(O8="dnf",COUNTA(O$7:O$11),IF(OR(O8="dns",O8="dq"),COUNTA(O$7:O$11)*2,RANK(O8,O$7:O$11,0))))</f>
        <v>4</v>
      </c>
      <c r="Q8" s="147">
        <v>1</v>
      </c>
      <c r="R8" s="143">
        <f>IF(COUNT(Q8)=0,"---",IF(Q8="dnf",COUNTA(Q$7:Q$11),IF(OR(Q8="dns",Q8="dq"),COUNTA(Q$7:Q$11)*2,RANK(Q8,Q$7:Q$11,1))))</f>
        <v>1</v>
      </c>
      <c r="S8" s="147">
        <v>76</v>
      </c>
      <c r="T8" s="143">
        <f>IF(S8=0,"---",IF(S8="dnf",COUNTA(S$7:S$11),IF(OR(S8="dns",S8="dq"),COUNTA(S$7:S$11)*2,RANK(S8,S$7:S$11,0))))</f>
        <v>1</v>
      </c>
      <c r="U8" s="149">
        <v>2.9664351851851848E-3</v>
      </c>
      <c r="V8" s="143">
        <f>IF(COUNT(U8)=0,"-",IF(U8="dnf",COUNTA(U$7:U$11),IF(OR(U8="dns",U8="dq"),COUNTA(U$7:U$11)*2,RANK(U8,U$7:U$11,1))))</f>
        <v>4</v>
      </c>
      <c r="W8" s="44">
        <f>IF(SUM(J8,N8,P8,R8,T8,V8)=0,"---",IF(COUNT(J8,N8,P8,R8,T8,V8)&lt;5,"-",SUM(J8,N8,P8,R8,T8,V8)))</f>
        <v>15</v>
      </c>
    </row>
    <row r="9" spans="1:25" ht="18" customHeight="1" x14ac:dyDescent="0.2">
      <c r="A9" s="36">
        <v>3</v>
      </c>
      <c r="B9" s="37" t="s">
        <v>282</v>
      </c>
      <c r="C9" s="38" t="s">
        <v>283</v>
      </c>
      <c r="D9" s="56">
        <v>33526</v>
      </c>
      <c r="E9" s="138" t="s">
        <v>215</v>
      </c>
      <c r="F9" s="58">
        <f>IF(COUNT(D9)=0,"---",43431-D9)</f>
        <v>9905</v>
      </c>
      <c r="G9" s="154">
        <v>71</v>
      </c>
      <c r="H9" s="141">
        <v>76</v>
      </c>
      <c r="I9" s="142">
        <f>IF(COUNT(G9:H9)=0,"---",IF(COUNT(G9:H9)=1,"-",AVERAGE(G9:H9)))</f>
        <v>73.5</v>
      </c>
      <c r="J9" s="143">
        <f>IF(I9="---","---",IF(I9="-","-",IF(I9="dnf",COUNTA(I$7:I$11),IF(OR(I9="dns",I9="dq"),COUNTA(I$7:I$11)*2,RANK(I9,I$7:I$11,0)))))</f>
        <v>1</v>
      </c>
      <c r="K9" s="144">
        <v>24</v>
      </c>
      <c r="L9" s="145">
        <v>19</v>
      </c>
      <c r="M9" s="142">
        <f>IF(COUNT(K9:L9)=0,"---",IF(COUNT(K9:L9)=1,"-",AVERAGE(K9:L9)))</f>
        <v>21.5</v>
      </c>
      <c r="N9" s="146">
        <f>IF(M9="---","---",IF(M9="dnf",COUNTA(M$7:M$11),IF(OR(M9="dns",M9="dq"),COUNTA(M$7:M$11)*2,RANK(M9,M$7:M$11,0))))</f>
        <v>5</v>
      </c>
      <c r="O9" s="147">
        <v>38</v>
      </c>
      <c r="P9" s="143">
        <f>IF(O9=0,"---",IF(O9="dnf",COUNTA(O$7:O$11),IF(OR(O9="dns",O9="dq"),COUNTA(O$7:O$11)*2,RANK(O9,O$7:O$11,0))))</f>
        <v>1</v>
      </c>
      <c r="Q9" s="147">
        <v>5</v>
      </c>
      <c r="R9" s="143">
        <f>IF(COUNT(Q9)=0,"---",IF(Q9="dnf",COUNTA(Q$7:Q$11),IF(OR(Q9="dns",Q9="dq"),COUNTA(Q$7:Q$11)*2,RANK(Q9,Q$7:Q$11,1))))</f>
        <v>4</v>
      </c>
      <c r="S9" s="147">
        <v>69</v>
      </c>
      <c r="T9" s="143">
        <f>IF(S9=0,"---",IF(S9="dnf",COUNTA(S$7:S$11),IF(OR(S9="dns",S9="dq"),COUNTA(S$7:S$11)*2,RANK(S9,S$7:S$11,0))))</f>
        <v>3</v>
      </c>
      <c r="U9" s="149">
        <v>2.1435185185185186E-3</v>
      </c>
      <c r="V9" s="143">
        <f>IF(COUNT(U9)=0,"-",IF(U9="dnf",COUNTA(U$7:U$11),IF(OR(U9="dns",U9="dq"),COUNTA(U$7:U$11)*2,RANK(U9,U$7:U$11,1))))</f>
        <v>1</v>
      </c>
      <c r="W9" s="44">
        <f>IF(SUM(J9,N9,P9,R9,T9,V9)=0,"---",IF(COUNT(J9,N9,P9,R9,T9,V9)&lt;5,"-",SUM(J9,N9,P9,R9,T9,V9)))</f>
        <v>15</v>
      </c>
    </row>
    <row r="10" spans="1:25" ht="18" customHeight="1" x14ac:dyDescent="0.2">
      <c r="A10" s="36">
        <f>IF(W10="---","---",IF(COUNT(J10,N10,P10,R10,T10,V10)&lt;5,"-",RANK(W10,W$7:W$11,1)))</f>
        <v>4</v>
      </c>
      <c r="B10" s="37" t="s">
        <v>251</v>
      </c>
      <c r="C10" s="38" t="s">
        <v>284</v>
      </c>
      <c r="D10" s="56">
        <v>33487</v>
      </c>
      <c r="E10" s="138" t="s">
        <v>58</v>
      </c>
      <c r="F10" s="58">
        <f>IF(COUNT(D10)=0,"---",43431-D10)</f>
        <v>9944</v>
      </c>
      <c r="G10" s="154">
        <v>56</v>
      </c>
      <c r="H10" s="141">
        <v>50</v>
      </c>
      <c r="I10" s="142">
        <f>IF(COUNT(G10:H10)=0,"---",IF(COUNT(G10:H10)=1,"-",AVERAGE(G10:H10)))</f>
        <v>53</v>
      </c>
      <c r="J10" s="143">
        <f>IF(I10="---","---",IF(I10="-","-",IF(I10="dnf",COUNTA(I$7:I$11),IF(OR(I10="dns",I10="dq"),COUNTA(I$7:I$11)*2,RANK(I10,I$7:I$11,0)))))</f>
        <v>4</v>
      </c>
      <c r="K10" s="144">
        <v>30</v>
      </c>
      <c r="L10" s="145">
        <v>32</v>
      </c>
      <c r="M10" s="142">
        <f>IF(COUNT(K10:L10)=0,"---",IF(COUNT(K10:L10)=1,"-",AVERAGE(K10:L10)))</f>
        <v>31</v>
      </c>
      <c r="N10" s="146">
        <f>IF(M10="---","---",IF(M10="dnf",COUNTA(M$7:M$11),IF(OR(M10="dns",M10="dq"),COUNTA(M$7:M$11)*2,RANK(M10,M$7:M$11,0))))</f>
        <v>2</v>
      </c>
      <c r="O10" s="147">
        <v>37</v>
      </c>
      <c r="P10" s="143">
        <f>IF(O10=0,"---",IF(O10="dnf",COUNTA(O$7:O$11),IF(OR(O10="dns",O10="dq"),COUNTA(O$7:O$11)*2,RANK(O10,O$7:O$11,0))))</f>
        <v>3</v>
      </c>
      <c r="Q10" s="147">
        <v>1</v>
      </c>
      <c r="R10" s="143">
        <f>IF(COUNT(Q10)=0,"---",IF(Q10="dnf",COUNTA(Q$7:Q$11),IF(OR(Q10="dns",Q10="dq"),COUNTA(Q$7:Q$11)*2,RANK(Q10,Q$7:Q$11,1))))</f>
        <v>1</v>
      </c>
      <c r="S10" s="147">
        <v>52</v>
      </c>
      <c r="T10" s="143">
        <f>IF(S10=0,"---",IF(S10="dnf",COUNTA(S$7:S$11),IF(OR(S10="dns",S10="dq"),COUNTA(S$7:S$11)*2,RANK(S10,S$7:S$11,0))))</f>
        <v>4</v>
      </c>
      <c r="U10" s="149">
        <v>2.4016203703703704E-3</v>
      </c>
      <c r="V10" s="143">
        <f>IF(COUNT(U10)=0,"-",IF(U10="dnf",COUNTA(U$7:U$11),IF(OR(U10="dns",U10="dq"),COUNTA(U$7:U$11)*2,RANK(U10,U$7:U$11,1))))</f>
        <v>2</v>
      </c>
      <c r="W10" s="44">
        <f>IF(SUM(J10,N10,P10,R10,T10,V10)=0,"---",IF(COUNT(J10,N10,P10,R10,T10,V10)&lt;5,"-",SUM(J10,N10,P10,R10,T10,V10)))</f>
        <v>16</v>
      </c>
    </row>
    <row r="11" spans="1:25" ht="18" customHeight="1" x14ac:dyDescent="0.2">
      <c r="A11" s="36">
        <f>IF(W11="---","---",IF(COUNT(J11,N11,P11,R11,T11,V11)&lt;5,"-",RANK(W11,W$7:W$11,1)))</f>
        <v>5</v>
      </c>
      <c r="B11" s="37" t="s">
        <v>150</v>
      </c>
      <c r="C11" s="38" t="s">
        <v>285</v>
      </c>
      <c r="D11" s="56">
        <v>33410</v>
      </c>
      <c r="E11" s="138" t="s">
        <v>69</v>
      </c>
      <c r="F11" s="58">
        <f>IF(COUNT(D11)=0,"---",43431-D11)</f>
        <v>10021</v>
      </c>
      <c r="G11" s="154">
        <v>45</v>
      </c>
      <c r="H11" s="141">
        <v>38</v>
      </c>
      <c r="I11" s="142">
        <f>IF(COUNT(G11:H11)=0,"---",IF(COUNT(G11:H11)=1,"-",AVERAGE(G11:H11)))</f>
        <v>41.5</v>
      </c>
      <c r="J11" s="143">
        <f>IF(I11="---","---",IF(I11="-","-",IF(I11="dnf",COUNTA(I$7:I$11),IF(OR(I11="dns",I11="dq"),COUNTA(I$7:I$11)*2,RANK(I11,I$7:I$11,0)))))</f>
        <v>5</v>
      </c>
      <c r="K11" s="144">
        <v>27</v>
      </c>
      <c r="L11" s="145">
        <v>24</v>
      </c>
      <c r="M11" s="142">
        <f>IF(COUNT(K11:L11)=0,"---",IF(COUNT(K11:L11)=1,"-",AVERAGE(K11:L11)))</f>
        <v>25.5</v>
      </c>
      <c r="N11" s="146">
        <f>IF(M11="---","---",IF(M11="dnf",COUNTA(M$7:M$11),IF(OR(M11="dns",M11="dq"),COUNTA(M$7:M$11)*2,RANK(M11,M$7:M$11,0))))</f>
        <v>4</v>
      </c>
      <c r="O11" s="147">
        <v>26</v>
      </c>
      <c r="P11" s="143">
        <f>IF(O11=0,"---",IF(O11="dnf",COUNTA(O$7:O$11),IF(OR(O11="dns",O11="dq"),COUNTA(O$7:O$11)*2,RANK(O11,O$7:O$11,0))))</f>
        <v>5</v>
      </c>
      <c r="Q11" s="147">
        <v>8</v>
      </c>
      <c r="R11" s="143">
        <f>IF(COUNT(Q11)=0,"---",IF(Q11="dnf",COUNTA(Q$7:Q$11),IF(OR(Q11="dns",Q11="dq"),COUNTA(Q$7:Q$11)*2,RANK(Q11,Q$7:Q$11,1))))</f>
        <v>5</v>
      </c>
      <c r="S11" s="147">
        <v>50</v>
      </c>
      <c r="T11" s="143">
        <f>IF(S11=0,"---",IF(S11="dnf",COUNTA(S$7:S$11),IF(OR(S11="dns",S11="dq"),COUNTA(S$7:S$11)*2,RANK(S11,S$7:S$11,0))))</f>
        <v>5</v>
      </c>
      <c r="U11" s="149">
        <v>3.2349537037037034E-3</v>
      </c>
      <c r="V11" s="143">
        <f>IF(COUNT(U11)=0,"-",IF(U11="dnf",COUNTA(U$7:U$11),IF(OR(U11="dns",U11="dq"),COUNTA(U$7:U$11)*2,RANK(U11,U$7:U$11,1))))</f>
        <v>5</v>
      </c>
      <c r="W11" s="44">
        <f>IF(SUM(J11,N11,P11,R11,T11,V11)=0,"---",IF(COUNT(J11,N11,P11,R11,T11,V11)&lt;5,"-",SUM(J11,N11,P11,R11,T11,V11)))</f>
        <v>29</v>
      </c>
    </row>
  </sheetData>
  <mergeCells count="11">
    <mergeCell ref="F4:F6"/>
    <mergeCell ref="G4:J4"/>
    <mergeCell ref="K4:N4"/>
    <mergeCell ref="O4:P4"/>
    <mergeCell ref="Q4:R5"/>
    <mergeCell ref="U4:V4"/>
    <mergeCell ref="I5:J5"/>
    <mergeCell ref="M5:N5"/>
    <mergeCell ref="O5:P5"/>
    <mergeCell ref="U5:V5"/>
    <mergeCell ref="S4:T5"/>
  </mergeCells>
  <printOptions horizontalCentered="1"/>
  <pageMargins left="0.39" right="0.38" top="0.59055118110236227" bottom="0.31496062992125984" header="0.39370078740157483" footer="0.23622047244094491"/>
  <pageSetup paperSize="9" orientation="landscape" r:id="rId1"/>
  <headerFooter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Y10"/>
  <sheetViews>
    <sheetView zoomScale="120" zoomScaleNormal="120" workbookViewId="0"/>
  </sheetViews>
  <sheetFormatPr defaultColWidth="9.109375" defaultRowHeight="10.199999999999999" x14ac:dyDescent="0.2"/>
  <cols>
    <col min="1" max="1" width="4" style="19" customWidth="1"/>
    <col min="2" max="2" width="9" style="19" customWidth="1"/>
    <col min="3" max="3" width="13.6640625" style="19" customWidth="1"/>
    <col min="4" max="4" width="9.44140625" style="19" customWidth="1"/>
    <col min="5" max="5" width="20.77734375" style="19" customWidth="1"/>
    <col min="6" max="6" width="2.6640625" style="19" customWidth="1"/>
    <col min="7" max="8" width="3.33203125" style="19" customWidth="1"/>
    <col min="9" max="9" width="4.5546875" style="19" customWidth="1"/>
    <col min="10" max="10" width="3.6640625" style="19" customWidth="1"/>
    <col min="11" max="12" width="3.33203125" style="150" customWidth="1"/>
    <col min="13" max="13" width="4.33203125" style="150" customWidth="1"/>
    <col min="14" max="14" width="3.6640625" style="150" customWidth="1"/>
    <col min="15" max="15" width="4.44140625" style="19" customWidth="1"/>
    <col min="16" max="16" width="3.6640625" style="19" customWidth="1"/>
    <col min="17" max="17" width="4.5546875" style="19" customWidth="1"/>
    <col min="18" max="18" width="3.6640625" style="19" customWidth="1"/>
    <col min="19" max="19" width="3.88671875" style="19" customWidth="1"/>
    <col min="20" max="20" width="3.6640625" style="19" customWidth="1"/>
    <col min="21" max="21" width="5.33203125" style="19" customWidth="1"/>
    <col min="22" max="22" width="3.6640625" style="19" customWidth="1"/>
    <col min="23" max="23" width="5.109375" style="46" customWidth="1"/>
    <col min="24" max="16384" width="9.109375" style="19"/>
  </cols>
  <sheetData>
    <row r="1" spans="1:25" s="7" customFormat="1" ht="22.8" x14ac:dyDescent="0.25">
      <c r="A1" s="1"/>
      <c r="B1" s="2" t="s">
        <v>0</v>
      </c>
      <c r="C1" s="3" t="s">
        <v>40</v>
      </c>
      <c r="D1" s="4"/>
      <c r="E1" s="4"/>
      <c r="F1" s="4"/>
      <c r="G1" s="5"/>
      <c r="H1" s="5"/>
      <c r="I1" s="5"/>
      <c r="J1" s="5"/>
      <c r="K1" s="124"/>
      <c r="L1" s="124"/>
      <c r="M1" s="124"/>
      <c r="N1" s="124"/>
      <c r="O1" s="5"/>
      <c r="P1" s="5"/>
      <c r="Q1" s="5"/>
      <c r="R1" s="5"/>
      <c r="S1" s="5"/>
      <c r="T1" s="5"/>
      <c r="U1" s="5"/>
      <c r="V1" s="5"/>
      <c r="W1" s="6" t="s">
        <v>32</v>
      </c>
    </row>
    <row r="2" spans="1:25" s="7" customFormat="1" ht="24.6" x14ac:dyDescent="0.25">
      <c r="A2" s="8"/>
      <c r="B2" s="2" t="s">
        <v>1</v>
      </c>
      <c r="C2" s="3" t="s">
        <v>321</v>
      </c>
      <c r="D2" s="9"/>
      <c r="E2" s="9"/>
      <c r="F2" s="9"/>
      <c r="G2" s="5"/>
      <c r="H2" s="5"/>
      <c r="I2" s="5"/>
      <c r="J2" s="5"/>
      <c r="K2" s="124"/>
      <c r="L2" s="124"/>
      <c r="M2" s="124"/>
      <c r="N2" s="124"/>
      <c r="O2" s="5"/>
      <c r="P2" s="5"/>
      <c r="Q2" s="5"/>
      <c r="R2" s="5"/>
      <c r="S2" s="5"/>
      <c r="T2" s="5"/>
      <c r="U2" s="5"/>
      <c r="V2" s="5"/>
      <c r="W2" s="52" t="s">
        <v>33</v>
      </c>
      <c r="Y2" s="11"/>
    </row>
    <row r="3" spans="1:25" s="7" customFormat="1" ht="25.2" thickBot="1" x14ac:dyDescent="0.35">
      <c r="A3" s="8"/>
      <c r="B3" s="12" t="s">
        <v>2</v>
      </c>
      <c r="C3" s="3">
        <v>6</v>
      </c>
      <c r="D3" s="55" t="s">
        <v>42</v>
      </c>
      <c r="E3" s="9"/>
      <c r="F3" s="9"/>
      <c r="G3" s="10"/>
      <c r="H3" s="10"/>
      <c r="I3" s="10"/>
      <c r="J3" s="10"/>
      <c r="K3" s="127"/>
      <c r="L3" s="127"/>
      <c r="M3" s="127"/>
      <c r="N3" s="127"/>
      <c r="O3" s="10"/>
      <c r="P3" s="10"/>
      <c r="Q3" s="10"/>
      <c r="R3" s="10"/>
      <c r="S3" s="10"/>
      <c r="T3" s="10"/>
      <c r="U3" s="10"/>
      <c r="V3" s="10"/>
      <c r="W3" s="13" t="s">
        <v>34</v>
      </c>
    </row>
    <row r="4" spans="1:25" ht="12.75" customHeight="1" x14ac:dyDescent="0.2">
      <c r="A4" s="14"/>
      <c r="B4" s="15"/>
      <c r="C4" s="15"/>
      <c r="D4" s="16" t="s">
        <v>3</v>
      </c>
      <c r="E4" s="17" t="s">
        <v>4</v>
      </c>
      <c r="F4" s="183" t="s">
        <v>5</v>
      </c>
      <c r="G4" s="186" t="s">
        <v>6</v>
      </c>
      <c r="H4" s="174"/>
      <c r="I4" s="174"/>
      <c r="J4" s="175"/>
      <c r="K4" s="177" t="s">
        <v>43</v>
      </c>
      <c r="L4" s="177"/>
      <c r="M4" s="177"/>
      <c r="N4" s="178"/>
      <c r="O4" s="179" t="s">
        <v>44</v>
      </c>
      <c r="P4" s="180"/>
      <c r="Q4" s="157" t="s">
        <v>46</v>
      </c>
      <c r="R4" s="158"/>
      <c r="S4" s="157" t="s">
        <v>47</v>
      </c>
      <c r="T4" s="158"/>
      <c r="U4" s="161" t="s">
        <v>48</v>
      </c>
      <c r="V4" s="162"/>
      <c r="W4" s="18" t="s">
        <v>35</v>
      </c>
    </row>
    <row r="5" spans="1:25" ht="12.75" customHeight="1" x14ac:dyDescent="0.2">
      <c r="A5" s="20" t="s">
        <v>7</v>
      </c>
      <c r="B5" s="21" t="s">
        <v>8</v>
      </c>
      <c r="C5" s="22" t="s">
        <v>9</v>
      </c>
      <c r="D5" s="23" t="s">
        <v>10</v>
      </c>
      <c r="E5" s="24" t="s">
        <v>11</v>
      </c>
      <c r="F5" s="184"/>
      <c r="G5" s="153" t="s">
        <v>12</v>
      </c>
      <c r="H5" s="25" t="s">
        <v>13</v>
      </c>
      <c r="I5" s="163" t="s">
        <v>49</v>
      </c>
      <c r="J5" s="164"/>
      <c r="K5" s="128" t="s">
        <v>12</v>
      </c>
      <c r="L5" s="129" t="s">
        <v>13</v>
      </c>
      <c r="M5" s="165" t="s">
        <v>50</v>
      </c>
      <c r="N5" s="166"/>
      <c r="O5" s="167" t="s">
        <v>51</v>
      </c>
      <c r="P5" s="164"/>
      <c r="Q5" s="159"/>
      <c r="R5" s="160"/>
      <c r="S5" s="159"/>
      <c r="T5" s="160"/>
      <c r="U5" s="170" t="s">
        <v>25</v>
      </c>
      <c r="V5" s="166"/>
      <c r="W5" s="26" t="s">
        <v>36</v>
      </c>
    </row>
    <row r="6" spans="1:25" ht="10.8" thickBot="1" x14ac:dyDescent="0.25">
      <c r="A6" s="27"/>
      <c r="B6" s="28"/>
      <c r="C6" s="28"/>
      <c r="D6" s="29"/>
      <c r="E6" s="30"/>
      <c r="F6" s="185"/>
      <c r="G6" s="156" t="s">
        <v>53</v>
      </c>
      <c r="H6" s="131" t="s">
        <v>53</v>
      </c>
      <c r="I6" s="33" t="s">
        <v>53</v>
      </c>
      <c r="J6" s="132" t="s">
        <v>15</v>
      </c>
      <c r="K6" s="133" t="s">
        <v>14</v>
      </c>
      <c r="L6" s="134" t="s">
        <v>14</v>
      </c>
      <c r="M6" s="135" t="s">
        <v>14</v>
      </c>
      <c r="N6" s="136" t="s">
        <v>15</v>
      </c>
      <c r="O6" s="31" t="s">
        <v>16</v>
      </c>
      <c r="P6" s="132" t="s">
        <v>15</v>
      </c>
      <c r="Q6" s="31" t="s">
        <v>78</v>
      </c>
      <c r="R6" s="132" t="s">
        <v>15</v>
      </c>
      <c r="S6" s="31" t="s">
        <v>54</v>
      </c>
      <c r="T6" s="132" t="s">
        <v>15</v>
      </c>
      <c r="U6" s="51" t="s">
        <v>55</v>
      </c>
      <c r="V6" s="136" t="s">
        <v>15</v>
      </c>
      <c r="W6" s="35"/>
    </row>
    <row r="7" spans="1:25" ht="18" customHeight="1" x14ac:dyDescent="0.2">
      <c r="A7" s="36">
        <f>IF(W7="---","---",IF(COUNT(J7,N7,P7,R7,T7,V7)&lt;5,"-",RANK(W7,W$7:W$10,1)))</f>
        <v>1</v>
      </c>
      <c r="B7" s="37" t="s">
        <v>322</v>
      </c>
      <c r="C7" s="38" t="s">
        <v>323</v>
      </c>
      <c r="D7" s="56">
        <v>31341</v>
      </c>
      <c r="E7" s="138" t="s">
        <v>178</v>
      </c>
      <c r="F7" s="58">
        <f>IF(COUNT(D7)=0,"---",43431-D7)</f>
        <v>12090</v>
      </c>
      <c r="G7" s="154">
        <v>34</v>
      </c>
      <c r="H7" s="141">
        <v>32</v>
      </c>
      <c r="I7" s="142">
        <f>IF(COUNT(G7:H7)=0,"---",IF(COUNT(G7:H7)=1,"-",AVERAGE(G7:H7)))</f>
        <v>33</v>
      </c>
      <c r="J7" s="143">
        <f>IF(I7="---","---",IF(I7="-","-",IF(I7="dnf",COUNTA(I$7:I$10),IF(OR(I7="dns",I7="dq"),COUNTA(I$7:I$10)*2,RANK(I7,I$7:I$10,0)))))</f>
        <v>1</v>
      </c>
      <c r="K7" s="144">
        <v>28</v>
      </c>
      <c r="L7" s="145">
        <v>28</v>
      </c>
      <c r="M7" s="142">
        <f>IF(COUNT(K7:L7)=0,"---",IF(COUNT(K7:L7)=1,"-",AVERAGE(K7:L7)))</f>
        <v>28</v>
      </c>
      <c r="N7" s="146">
        <f>IF(M7="---","---",IF(M7="dnf",COUNTA(M$7:M$10),IF(OR(M7="dns",M7="dq"),COUNTA(M$7:M$10)*2,RANK(M7,M$7:M$10,0))))</f>
        <v>2</v>
      </c>
      <c r="O7" s="147">
        <v>32</v>
      </c>
      <c r="P7" s="143">
        <f>IF(O7=0,"---",IF(O7="dnf",COUNTA(O$7:O$10),IF(OR(O7="dns",O7="dq"),COUNTA(O$7:O$10)*2,RANK(O7,O$7:O$10,0))))</f>
        <v>1</v>
      </c>
      <c r="Q7" s="147">
        <v>5</v>
      </c>
      <c r="R7" s="143">
        <f>IF(COUNT(Q7)=0,"---",IF(Q7="dnf",COUNTA(Q$7:Q$10),IF(OR(Q7="dns",Q7="dq"),COUNTA(Q$7:Q$10)*2,RANK(Q7,Q$7:Q$10,1))))</f>
        <v>3</v>
      </c>
      <c r="S7" s="147">
        <v>64</v>
      </c>
      <c r="T7" s="143">
        <f>IF(S7=0,"---",IF(S7="dnf",COUNTA(S$7:S$10),IF(OR(S7="dns",S7="dq"),COUNTA(S$7:S$10)*2,RANK(S7,S$7:S$10,0))))</f>
        <v>1</v>
      </c>
      <c r="U7" s="149">
        <v>2.7025462962962962E-3</v>
      </c>
      <c r="V7" s="143">
        <f>IF(COUNT(U7)=0,"-",IF(U7="dnf",COUNTA(U$7:U$10),IF(OR(U7="dns",U7="dq"),COUNTA(U$7:U$10)*2,RANK(U7,U$7:U$10,1))))</f>
        <v>2</v>
      </c>
      <c r="W7" s="44">
        <f>IF(SUM(J7,N7,P7,R7,T7,V7)=0,"---",IF(COUNT(J7,N7,P7,R7,T7,V7)&lt;5,"-",SUM(J7,N7,P7,R7,T7,V7)))</f>
        <v>10</v>
      </c>
    </row>
    <row r="8" spans="1:25" ht="18" customHeight="1" x14ac:dyDescent="0.2">
      <c r="A8" s="36">
        <f>IF(W8="---","---",IF(COUNT(J8,N8,P8,R8,T8,V8)&lt;5,"-",RANK(W8,W$7:W$10,1)))</f>
        <v>2</v>
      </c>
      <c r="B8" s="37" t="s">
        <v>324</v>
      </c>
      <c r="C8" s="38" t="s">
        <v>325</v>
      </c>
      <c r="D8" s="56">
        <v>31574</v>
      </c>
      <c r="E8" s="138" t="s">
        <v>83</v>
      </c>
      <c r="F8" s="58">
        <f>IF(COUNT(D8)=0,"---",43431-D8)</f>
        <v>11857</v>
      </c>
      <c r="G8" s="154">
        <v>37</v>
      </c>
      <c r="H8" s="141">
        <v>26</v>
      </c>
      <c r="I8" s="142">
        <f>IF(COUNT(G8:H8)=0,"---",IF(COUNT(G8:H8)=1,"-",AVERAGE(G8:H8)))</f>
        <v>31.5</v>
      </c>
      <c r="J8" s="143">
        <f>IF(I8="---","---",IF(I8="-","-",IF(I8="dnf",COUNTA(I$7:I$10),IF(OR(I8="dns",I8="dq"),COUNTA(I$7:I$10)*2,RANK(I8,I$7:I$10,0)))))</f>
        <v>2</v>
      </c>
      <c r="K8" s="144">
        <v>32</v>
      </c>
      <c r="L8" s="145">
        <v>34</v>
      </c>
      <c r="M8" s="142">
        <f>IF(COUNT(K8:L8)=0,"---",IF(COUNT(K8:L8)=1,"-",AVERAGE(K8:L8)))</f>
        <v>33</v>
      </c>
      <c r="N8" s="146">
        <f>IF(M8="---","---",IF(M8="dnf",COUNTA(M$7:M$10),IF(OR(M8="dns",M8="dq"),COUNTA(M$7:M$10)*2,RANK(M8,M$7:M$10,0))))</f>
        <v>1</v>
      </c>
      <c r="O8" s="147">
        <v>28</v>
      </c>
      <c r="P8" s="143">
        <f>IF(O8=0,"---",IF(O8="dnf",COUNTA(O$7:O$10),IF(OR(O8="dns",O8="dq"),COUNTA(O$7:O$10)*2,RANK(O8,O$7:O$10,0))))</f>
        <v>2</v>
      </c>
      <c r="Q8" s="147">
        <v>1</v>
      </c>
      <c r="R8" s="143">
        <f>IF(COUNT(Q8)=0,"---",IF(Q8="dnf",COUNTA(Q$7:Q$10),IF(OR(Q8="dns",Q8="dq"),COUNTA(Q$7:Q$10)*2,RANK(Q8,Q$7:Q$10,1))))</f>
        <v>1</v>
      </c>
      <c r="S8" s="147">
        <v>51</v>
      </c>
      <c r="T8" s="143">
        <f>IF(S8=0,"---",IF(S8="dnf",COUNTA(S$7:S$10),IF(OR(S8="dns",S8="dq"),COUNTA(S$7:S$10)*2,RANK(S8,S$7:S$10,0))))</f>
        <v>2</v>
      </c>
      <c r="U8" s="149">
        <v>3.3252314814814811E-3</v>
      </c>
      <c r="V8" s="143">
        <f>IF(COUNT(U8)=0,"-",IF(U8="dnf",COUNTA(U$7:U$10),IF(OR(U8="dns",U8="dq"),COUNTA(U$7:U$10)*2,RANK(U8,U$7:U$10,1))))</f>
        <v>4</v>
      </c>
      <c r="W8" s="44">
        <f>IF(SUM(J8,N8,P8,R8,T8,V8)=0,"---",IF(COUNT(J8,N8,P8,R8,T8,V8)&lt;5,"-",SUM(J8,N8,P8,R8,T8,V8)))</f>
        <v>12</v>
      </c>
    </row>
    <row r="9" spans="1:25" ht="18" customHeight="1" x14ac:dyDescent="0.2">
      <c r="A9" s="36">
        <f>IF(W9="---","---",IF(COUNT(J9,N9,P9,R9,T9,V9)&lt;5,"-",RANK(W9,W$7:W$10,1)))</f>
        <v>3</v>
      </c>
      <c r="B9" s="37" t="s">
        <v>326</v>
      </c>
      <c r="C9" s="38" t="s">
        <v>327</v>
      </c>
      <c r="D9" s="56">
        <v>31590</v>
      </c>
      <c r="E9" s="138" t="s">
        <v>215</v>
      </c>
      <c r="F9" s="58">
        <f>IF(COUNT(D9)=0,"---",43431-D9)</f>
        <v>11841</v>
      </c>
      <c r="G9" s="154">
        <v>30</v>
      </c>
      <c r="H9" s="141">
        <v>23</v>
      </c>
      <c r="I9" s="142">
        <f>IF(COUNT(G9:H9)=0,"---",IF(COUNT(G9:H9)=1,"-",AVERAGE(G9:H9)))</f>
        <v>26.5</v>
      </c>
      <c r="J9" s="143">
        <f>IF(I9="---","---",IF(I9="-","-",IF(I9="dnf",COUNTA(I$7:I$10),IF(OR(I9="dns",I9="dq"),COUNTA(I$7:I$10)*2,RANK(I9,I$7:I$10,0)))))</f>
        <v>3</v>
      </c>
      <c r="K9" s="144">
        <v>27</v>
      </c>
      <c r="L9" s="145">
        <v>26</v>
      </c>
      <c r="M9" s="142">
        <f>IF(COUNT(K9:L9)=0,"---",IF(COUNT(K9:L9)=1,"-",AVERAGE(K9:L9)))</f>
        <v>26.5</v>
      </c>
      <c r="N9" s="146">
        <f>IF(M9="---","---",IF(M9="dnf",COUNTA(M$7:M$10),IF(OR(M9="dns",M9="dq"),COUNTA(M$7:M$10)*2,RANK(M9,M$7:M$10,0))))</f>
        <v>3</v>
      </c>
      <c r="O9" s="147">
        <v>28</v>
      </c>
      <c r="P9" s="143">
        <f>IF(O9=0,"---",IF(O9="dnf",COUNTA(O$7:O$10),IF(OR(O9="dns",O9="dq"),COUNTA(O$7:O$10)*2,RANK(O9,O$7:O$10,0))))</f>
        <v>2</v>
      </c>
      <c r="Q9" s="147">
        <v>4</v>
      </c>
      <c r="R9" s="143">
        <f>IF(COUNT(Q9)=0,"---",IF(Q9="dnf",COUNTA(Q$7:Q$10),IF(OR(Q9="dns",Q9="dq"),COUNTA(Q$7:Q$10)*2,RANK(Q9,Q$7:Q$10,1))))</f>
        <v>2</v>
      </c>
      <c r="S9" s="147">
        <v>30</v>
      </c>
      <c r="T9" s="143">
        <f>IF(S9=0,"---",IF(S9="dnf",COUNTA(S$7:S$10),IF(OR(S9="dns",S9="dq"),COUNTA(S$7:S$10)*2,RANK(S9,S$7:S$10,0))))</f>
        <v>4</v>
      </c>
      <c r="U9" s="149">
        <v>3.216435185185185E-3</v>
      </c>
      <c r="V9" s="143">
        <f>IF(COUNT(U9)=0,"-",IF(U9="dnf",COUNTA(U$7:U$10),IF(OR(U9="dns",U9="dq"),COUNTA(U$7:U$10)*2,RANK(U9,U$7:U$10,1))))</f>
        <v>3</v>
      </c>
      <c r="W9" s="44">
        <f>IF(SUM(J9,N9,P9,R9,T9,V9)=0,"---",IF(COUNT(J9,N9,P9,R9,T9,V9)&lt;5,"-",SUM(J9,N9,P9,R9,T9,V9)))</f>
        <v>17</v>
      </c>
    </row>
    <row r="10" spans="1:25" ht="18" customHeight="1" x14ac:dyDescent="0.2">
      <c r="A10" s="36">
        <f>IF(W10="---","---",IF(COUNT(J10,N10,P10,R10,T10,V10)&lt;5,"-",RANK(W10,W$7:W$10,1)))</f>
        <v>4</v>
      </c>
      <c r="B10" s="37" t="s">
        <v>328</v>
      </c>
      <c r="C10" s="38" t="s">
        <v>329</v>
      </c>
      <c r="D10" s="56">
        <v>30856</v>
      </c>
      <c r="E10" s="138" t="s">
        <v>83</v>
      </c>
      <c r="F10" s="58">
        <f>IF(COUNT(D10)=0,"---",43431-D10)</f>
        <v>12575</v>
      </c>
      <c r="G10" s="154">
        <v>25</v>
      </c>
      <c r="H10" s="141">
        <v>22</v>
      </c>
      <c r="I10" s="142">
        <f>IF(COUNT(G10:H10)=0,"---",IF(COUNT(G10:H10)=1,"-",AVERAGE(G10:H10)))</f>
        <v>23.5</v>
      </c>
      <c r="J10" s="143">
        <f>IF(I10="---","---",IF(I10="-","-",IF(I10="dnf",COUNTA(I$7:I$10),IF(OR(I10="dns",I10="dq"),COUNTA(I$7:I$10)*2,RANK(I10,I$7:I$10,0)))))</f>
        <v>4</v>
      </c>
      <c r="K10" s="144">
        <v>28</v>
      </c>
      <c r="L10" s="145">
        <v>23</v>
      </c>
      <c r="M10" s="142">
        <f>IF(COUNT(K10:L10)=0,"---",IF(COUNT(K10:L10)=1,"-",AVERAGE(K10:L10)))</f>
        <v>25.5</v>
      </c>
      <c r="N10" s="146">
        <f>IF(M10="---","---",IF(M10="dnf",COUNTA(M$7:M$10),IF(OR(M10="dns",M10="dq"),COUNTA(M$7:M$10)*2,RANK(M10,M$7:M$10,0))))</f>
        <v>4</v>
      </c>
      <c r="O10" s="147">
        <v>21</v>
      </c>
      <c r="P10" s="143">
        <f>IF(O10=0,"---",IF(O10="dnf",COUNTA(O$7:O$10),IF(OR(O10="dns",O10="dq"),COUNTA(O$7:O$10)*2,RANK(O10,O$7:O$10,0))))</f>
        <v>4</v>
      </c>
      <c r="Q10" s="147">
        <v>5</v>
      </c>
      <c r="R10" s="143">
        <f>IF(COUNT(Q10)=0,"---",IF(Q10="dnf",COUNTA(Q$7:Q$10),IF(OR(Q10="dns",Q10="dq"),COUNTA(Q$7:Q$10)*2,RANK(Q10,Q$7:Q$10,1))))</f>
        <v>3</v>
      </c>
      <c r="S10" s="147">
        <v>34</v>
      </c>
      <c r="T10" s="143">
        <f>IF(S10=0,"---",IF(S10="dnf",COUNTA(S$7:S$10),IF(OR(S10="dns",S10="dq"),COUNTA(S$7:S$10)*2,RANK(S10,S$7:S$10,0))))</f>
        <v>3</v>
      </c>
      <c r="U10" s="149">
        <v>2.6053240740740741E-3</v>
      </c>
      <c r="V10" s="143">
        <f>IF(COUNT(U10)=0,"-",IF(U10="dnf",COUNTA(U$7:U$10),IF(OR(U10="dns",U10="dq"),COUNTA(U$7:U$10)*2,RANK(U10,U$7:U$10,1))))</f>
        <v>1</v>
      </c>
      <c r="W10" s="44">
        <f>IF(SUM(J10,N10,P10,R10,T10,V10)=0,"---",IF(COUNT(J10,N10,P10,R10,T10,V10)&lt;5,"-",SUM(J10,N10,P10,R10,T10,V10)))</f>
        <v>19</v>
      </c>
    </row>
  </sheetData>
  <mergeCells count="11">
    <mergeCell ref="F4:F6"/>
    <mergeCell ref="G4:J4"/>
    <mergeCell ref="K4:N4"/>
    <mergeCell ref="O4:P4"/>
    <mergeCell ref="Q4:R5"/>
    <mergeCell ref="U4:V4"/>
    <mergeCell ref="I5:J5"/>
    <mergeCell ref="M5:N5"/>
    <mergeCell ref="O5:P5"/>
    <mergeCell ref="U5:V5"/>
    <mergeCell ref="S4:T5"/>
  </mergeCells>
  <printOptions horizontalCentered="1"/>
  <pageMargins left="0.39" right="0.38" top="0.59055118110236227" bottom="0.31496062992125984" header="0.39370078740157483" footer="0.23622047244094491"/>
  <pageSetup paperSize="9" orientation="landscape" r:id="rId1"/>
  <headerFooter alignWithMargins="0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Y13"/>
  <sheetViews>
    <sheetView zoomScale="120" zoomScaleNormal="120" workbookViewId="0"/>
  </sheetViews>
  <sheetFormatPr defaultColWidth="9.109375" defaultRowHeight="10.199999999999999" x14ac:dyDescent="0.2"/>
  <cols>
    <col min="1" max="1" width="4" style="19" customWidth="1"/>
    <col min="2" max="2" width="9" style="19" customWidth="1"/>
    <col min="3" max="3" width="13.6640625" style="19" customWidth="1"/>
    <col min="4" max="4" width="9.44140625" style="19" customWidth="1"/>
    <col min="5" max="5" width="20.77734375" style="19" customWidth="1"/>
    <col min="6" max="6" width="2.6640625" style="19" customWidth="1"/>
    <col min="7" max="8" width="3.33203125" style="19" customWidth="1"/>
    <col min="9" max="9" width="4.5546875" style="19" customWidth="1"/>
    <col min="10" max="10" width="3.6640625" style="19" customWidth="1"/>
    <col min="11" max="12" width="3.33203125" style="150" customWidth="1"/>
    <col min="13" max="13" width="4.33203125" style="150" customWidth="1"/>
    <col min="14" max="14" width="3.6640625" style="150" customWidth="1"/>
    <col min="15" max="15" width="4.44140625" style="19" customWidth="1"/>
    <col min="16" max="16" width="3.6640625" style="19" customWidth="1"/>
    <col min="17" max="17" width="4.5546875" style="19" customWidth="1"/>
    <col min="18" max="18" width="3.6640625" style="19" customWidth="1"/>
    <col min="19" max="19" width="3.88671875" style="19" customWidth="1"/>
    <col min="20" max="20" width="3.6640625" style="19" customWidth="1"/>
    <col min="21" max="21" width="5.33203125" style="19" customWidth="1"/>
    <col min="22" max="22" width="3.6640625" style="19" customWidth="1"/>
    <col min="23" max="23" width="5.109375" style="46" customWidth="1"/>
    <col min="24" max="16384" width="9.109375" style="19"/>
  </cols>
  <sheetData>
    <row r="1" spans="1:25" s="7" customFormat="1" ht="22.8" x14ac:dyDescent="0.25">
      <c r="A1" s="1"/>
      <c r="B1" s="2" t="s">
        <v>0</v>
      </c>
      <c r="C1" s="3" t="s">
        <v>38</v>
      </c>
      <c r="D1" s="4"/>
      <c r="E1" s="4"/>
      <c r="F1" s="4"/>
      <c r="G1" s="5"/>
      <c r="H1" s="5"/>
      <c r="I1" s="5"/>
      <c r="J1" s="5"/>
      <c r="K1" s="124"/>
      <c r="L1" s="124"/>
      <c r="M1" s="124"/>
      <c r="N1" s="124"/>
      <c r="O1" s="5"/>
      <c r="P1" s="5"/>
      <c r="Q1" s="5"/>
      <c r="R1" s="5"/>
      <c r="S1" s="5"/>
      <c r="T1" s="5"/>
      <c r="U1" s="5"/>
      <c r="V1" s="5"/>
      <c r="W1" s="6" t="s">
        <v>32</v>
      </c>
    </row>
    <row r="2" spans="1:25" s="7" customFormat="1" ht="24.6" x14ac:dyDescent="0.25">
      <c r="A2" s="8"/>
      <c r="B2" s="2" t="s">
        <v>1</v>
      </c>
      <c r="C2" s="3" t="s">
        <v>321</v>
      </c>
      <c r="D2" s="9"/>
      <c r="E2" s="9"/>
      <c r="F2" s="9"/>
      <c r="G2" s="5"/>
      <c r="H2" s="5"/>
      <c r="I2" s="5"/>
      <c r="J2" s="5"/>
      <c r="K2" s="124"/>
      <c r="L2" s="124"/>
      <c r="M2" s="124"/>
      <c r="N2" s="124"/>
      <c r="O2" s="5"/>
      <c r="P2" s="5"/>
      <c r="Q2" s="5"/>
      <c r="R2" s="5"/>
      <c r="S2" s="5"/>
      <c r="T2" s="5"/>
      <c r="U2" s="5"/>
      <c r="V2" s="5"/>
      <c r="W2" s="52" t="s">
        <v>33</v>
      </c>
      <c r="Y2" s="11"/>
    </row>
    <row r="3" spans="1:25" s="7" customFormat="1" ht="25.2" thickBot="1" x14ac:dyDescent="0.35">
      <c r="A3" s="8"/>
      <c r="B3" s="12" t="s">
        <v>2</v>
      </c>
      <c r="C3" s="3">
        <v>6</v>
      </c>
      <c r="D3" s="55" t="s">
        <v>42</v>
      </c>
      <c r="E3" s="9"/>
      <c r="F3" s="9"/>
      <c r="G3" s="10"/>
      <c r="H3" s="10"/>
      <c r="I3" s="10"/>
      <c r="J3" s="10"/>
      <c r="K3" s="127"/>
      <c r="L3" s="127"/>
      <c r="M3" s="127"/>
      <c r="N3" s="127"/>
      <c r="O3" s="10"/>
      <c r="P3" s="10"/>
      <c r="Q3" s="10"/>
      <c r="R3" s="10"/>
      <c r="S3" s="10"/>
      <c r="T3" s="10"/>
      <c r="U3" s="10"/>
      <c r="V3" s="10"/>
      <c r="W3" s="13" t="s">
        <v>34</v>
      </c>
    </row>
    <row r="4" spans="1:25" ht="12.75" customHeight="1" x14ac:dyDescent="0.2">
      <c r="A4" s="14"/>
      <c r="B4" s="15"/>
      <c r="C4" s="15"/>
      <c r="D4" s="16" t="s">
        <v>3</v>
      </c>
      <c r="E4" s="17" t="s">
        <v>4</v>
      </c>
      <c r="F4" s="183" t="s">
        <v>5</v>
      </c>
      <c r="G4" s="186" t="s">
        <v>6</v>
      </c>
      <c r="H4" s="174"/>
      <c r="I4" s="174"/>
      <c r="J4" s="175"/>
      <c r="K4" s="177" t="s">
        <v>43</v>
      </c>
      <c r="L4" s="177"/>
      <c r="M4" s="177"/>
      <c r="N4" s="178"/>
      <c r="O4" s="179" t="s">
        <v>44</v>
      </c>
      <c r="P4" s="180"/>
      <c r="Q4" s="157" t="s">
        <v>46</v>
      </c>
      <c r="R4" s="158"/>
      <c r="S4" s="157" t="s">
        <v>47</v>
      </c>
      <c r="T4" s="158"/>
      <c r="U4" s="161" t="s">
        <v>48</v>
      </c>
      <c r="V4" s="162"/>
      <c r="W4" s="18" t="s">
        <v>35</v>
      </c>
    </row>
    <row r="5" spans="1:25" ht="12.75" customHeight="1" x14ac:dyDescent="0.2">
      <c r="A5" s="20" t="s">
        <v>7</v>
      </c>
      <c r="B5" s="21" t="s">
        <v>8</v>
      </c>
      <c r="C5" s="22" t="s">
        <v>9</v>
      </c>
      <c r="D5" s="23" t="s">
        <v>10</v>
      </c>
      <c r="E5" s="24" t="s">
        <v>11</v>
      </c>
      <c r="F5" s="184"/>
      <c r="G5" s="153" t="s">
        <v>12</v>
      </c>
      <c r="H5" s="25" t="s">
        <v>13</v>
      </c>
      <c r="I5" s="163" t="s">
        <v>49</v>
      </c>
      <c r="J5" s="164"/>
      <c r="K5" s="128" t="s">
        <v>12</v>
      </c>
      <c r="L5" s="129" t="s">
        <v>13</v>
      </c>
      <c r="M5" s="165" t="s">
        <v>50</v>
      </c>
      <c r="N5" s="166"/>
      <c r="O5" s="167" t="s">
        <v>51</v>
      </c>
      <c r="P5" s="164"/>
      <c r="Q5" s="159"/>
      <c r="R5" s="160"/>
      <c r="S5" s="159"/>
      <c r="T5" s="160"/>
      <c r="U5" s="170" t="s">
        <v>25</v>
      </c>
      <c r="V5" s="166"/>
      <c r="W5" s="26" t="s">
        <v>36</v>
      </c>
    </row>
    <row r="6" spans="1:25" ht="10.8" thickBot="1" x14ac:dyDescent="0.25">
      <c r="A6" s="27"/>
      <c r="B6" s="28"/>
      <c r="C6" s="28"/>
      <c r="D6" s="29"/>
      <c r="E6" s="30"/>
      <c r="F6" s="185"/>
      <c r="G6" s="156" t="s">
        <v>53</v>
      </c>
      <c r="H6" s="131" t="s">
        <v>53</v>
      </c>
      <c r="I6" s="33" t="s">
        <v>53</v>
      </c>
      <c r="J6" s="132" t="s">
        <v>15</v>
      </c>
      <c r="K6" s="133" t="s">
        <v>14</v>
      </c>
      <c r="L6" s="134" t="s">
        <v>14</v>
      </c>
      <c r="M6" s="135" t="s">
        <v>14</v>
      </c>
      <c r="N6" s="136" t="s">
        <v>15</v>
      </c>
      <c r="O6" s="31" t="s">
        <v>16</v>
      </c>
      <c r="P6" s="132" t="s">
        <v>15</v>
      </c>
      <c r="Q6" s="31" t="s">
        <v>78</v>
      </c>
      <c r="R6" s="132" t="s">
        <v>15</v>
      </c>
      <c r="S6" s="31" t="s">
        <v>54</v>
      </c>
      <c r="T6" s="132" t="s">
        <v>15</v>
      </c>
      <c r="U6" s="51" t="s">
        <v>55</v>
      </c>
      <c r="V6" s="136" t="s">
        <v>15</v>
      </c>
      <c r="W6" s="35"/>
    </row>
    <row r="7" spans="1:25" ht="18" customHeight="1" x14ac:dyDescent="0.2">
      <c r="A7" s="36">
        <f>IF(W7="---","---",IF(COUNT(J7,N7,P7,R7,T7,V7)&lt;5,"-",RANK(W7,W$7:W$13,1)))</f>
        <v>1</v>
      </c>
      <c r="B7" s="37" t="s">
        <v>176</v>
      </c>
      <c r="C7" s="38" t="s">
        <v>330</v>
      </c>
      <c r="D7" s="56">
        <v>31174</v>
      </c>
      <c r="E7" s="138" t="s">
        <v>162</v>
      </c>
      <c r="F7" s="58">
        <f t="shared" ref="F7:F13" si="0">IF(COUNT(D7)=0,"---",43431-D7)</f>
        <v>12257</v>
      </c>
      <c r="G7" s="154">
        <v>62</v>
      </c>
      <c r="H7" s="141">
        <v>58</v>
      </c>
      <c r="I7" s="142">
        <f t="shared" ref="I7:I13" si="1">IF(COUNT(G7:H7)=0,"---",IF(COUNT(G7:H7)=1,"-",AVERAGE(G7:H7)))</f>
        <v>60</v>
      </c>
      <c r="J7" s="143">
        <f t="shared" ref="J7:J13" si="2">IF(I7="---","---",IF(I7="-","-",IF(I7="dnf",COUNTA(I$7:I$13),IF(OR(I7="dns",I7="dq"),COUNTA(I$7:I$13)*2,RANK(I7,I$7:I$13,0)))))</f>
        <v>4</v>
      </c>
      <c r="K7" s="144">
        <v>31</v>
      </c>
      <c r="L7" s="145">
        <v>29</v>
      </c>
      <c r="M7" s="142">
        <f t="shared" ref="M7:M13" si="3">IF(COUNT(K7:L7)=0,"---",IF(COUNT(K7:L7)=1,"-",AVERAGE(K7:L7)))</f>
        <v>30</v>
      </c>
      <c r="N7" s="146">
        <f t="shared" ref="N7:N13" si="4">IF(M7="---","---",IF(M7="dnf",COUNTA(M$7:M$13),IF(OR(M7="dns",M7="dq"),COUNTA(M$7:M$13)*2,RANK(M7,M$7:M$13,0))))</f>
        <v>3</v>
      </c>
      <c r="O7" s="147">
        <v>33</v>
      </c>
      <c r="P7" s="143">
        <f t="shared" ref="P7:P13" si="5">IF(O7=0,"---",IF(O7="dnf",COUNTA(O$7:O$13),IF(OR(O7="dns",O7="dq"),COUNTA(O$7:O$13)*2,RANK(O7,O$7:O$13,0))))</f>
        <v>2</v>
      </c>
      <c r="Q7" s="147">
        <v>0</v>
      </c>
      <c r="R7" s="143">
        <f t="shared" ref="R7:R13" si="6">IF(COUNT(Q7)=0,"---",IF(Q7="dnf",COUNTA(Q$7:Q$13),IF(OR(Q7="dns",Q7="dq"),COUNTA(Q$7:Q$13)*2,RANK(Q7,Q$7:Q$13,1))))</f>
        <v>1</v>
      </c>
      <c r="S7" s="147">
        <v>145</v>
      </c>
      <c r="T7" s="143">
        <f t="shared" ref="T7:T13" si="7">IF(S7=0,"---",IF(S7="dnf",COUNTA(S$7:S$13),IF(OR(S7="dns",S7="dq"),COUNTA(S$7:S$13)*2,RANK(S7,S$7:S$13,0))))</f>
        <v>1</v>
      </c>
      <c r="U7" s="149">
        <v>2.2430555555555554E-3</v>
      </c>
      <c r="V7" s="143">
        <f t="shared" ref="V7:V13" si="8">IF(COUNT(U7)=0,"-",IF(U7="dnf",COUNTA(U$7:U$13),IF(OR(U7="dns",U7="dq"),COUNTA(U$7:U$13)*2,RANK(U7,U$7:U$13,1))))</f>
        <v>2</v>
      </c>
      <c r="W7" s="44">
        <f t="shared" ref="W7:W13" si="9">IF(SUM(J7,N7,P7,R7,T7,V7)=0,"---",IF(COUNT(J7,N7,P7,R7,T7,V7)&lt;5,"-",SUM(J7,N7,P7,R7,T7,V7)))</f>
        <v>13</v>
      </c>
    </row>
    <row r="8" spans="1:25" ht="18" customHeight="1" x14ac:dyDescent="0.2">
      <c r="A8" s="36">
        <f>IF(W8="---","---",IF(COUNT(J8,N8,P8,R8,T8,V8)&lt;5,"-",RANK(W8,W$7:W$13,1)))</f>
        <v>2</v>
      </c>
      <c r="B8" s="37" t="s">
        <v>331</v>
      </c>
      <c r="C8" s="38" t="s">
        <v>332</v>
      </c>
      <c r="D8" s="56">
        <v>31182</v>
      </c>
      <c r="E8" s="138" t="s">
        <v>69</v>
      </c>
      <c r="F8" s="58">
        <f t="shared" si="0"/>
        <v>12249</v>
      </c>
      <c r="G8" s="154">
        <v>57</v>
      </c>
      <c r="H8" s="141">
        <v>54</v>
      </c>
      <c r="I8" s="142">
        <f t="shared" si="1"/>
        <v>55.5</v>
      </c>
      <c r="J8" s="143">
        <f t="shared" si="2"/>
        <v>5</v>
      </c>
      <c r="K8" s="144">
        <v>37</v>
      </c>
      <c r="L8" s="145">
        <v>31</v>
      </c>
      <c r="M8" s="142">
        <f t="shared" si="3"/>
        <v>34</v>
      </c>
      <c r="N8" s="146">
        <f t="shared" si="4"/>
        <v>1</v>
      </c>
      <c r="O8" s="147">
        <v>33</v>
      </c>
      <c r="P8" s="143">
        <f t="shared" si="5"/>
        <v>2</v>
      </c>
      <c r="Q8" s="147">
        <v>2</v>
      </c>
      <c r="R8" s="143">
        <f t="shared" si="6"/>
        <v>6</v>
      </c>
      <c r="S8" s="147">
        <v>69</v>
      </c>
      <c r="T8" s="143">
        <f t="shared" si="7"/>
        <v>6</v>
      </c>
      <c r="U8" s="149">
        <v>2.1527777777777778E-3</v>
      </c>
      <c r="V8" s="143">
        <f t="shared" si="8"/>
        <v>1</v>
      </c>
      <c r="W8" s="44">
        <f t="shared" si="9"/>
        <v>21</v>
      </c>
    </row>
    <row r="9" spans="1:25" ht="18" customHeight="1" x14ac:dyDescent="0.2">
      <c r="A9" s="36">
        <v>3</v>
      </c>
      <c r="B9" s="37" t="s">
        <v>295</v>
      </c>
      <c r="C9" s="38" t="s">
        <v>333</v>
      </c>
      <c r="D9" s="56">
        <v>32012</v>
      </c>
      <c r="E9" s="138" t="s">
        <v>178</v>
      </c>
      <c r="F9" s="58">
        <f t="shared" si="0"/>
        <v>11419</v>
      </c>
      <c r="G9" s="154">
        <v>67</v>
      </c>
      <c r="H9" s="141">
        <v>64</v>
      </c>
      <c r="I9" s="142">
        <f t="shared" si="1"/>
        <v>65.5</v>
      </c>
      <c r="J9" s="143">
        <f t="shared" si="2"/>
        <v>2</v>
      </c>
      <c r="K9" s="144">
        <v>31</v>
      </c>
      <c r="L9" s="145">
        <v>24</v>
      </c>
      <c r="M9" s="142">
        <f t="shared" si="3"/>
        <v>27.5</v>
      </c>
      <c r="N9" s="146">
        <f t="shared" si="4"/>
        <v>4</v>
      </c>
      <c r="O9" s="147">
        <v>29</v>
      </c>
      <c r="P9" s="143">
        <f t="shared" si="5"/>
        <v>5</v>
      </c>
      <c r="Q9" s="147">
        <v>0</v>
      </c>
      <c r="R9" s="143">
        <f t="shared" si="6"/>
        <v>1</v>
      </c>
      <c r="S9" s="147">
        <v>72</v>
      </c>
      <c r="T9" s="143">
        <f t="shared" si="7"/>
        <v>3</v>
      </c>
      <c r="U9" s="149">
        <v>2.7905092592592595E-3</v>
      </c>
      <c r="V9" s="143">
        <f t="shared" si="8"/>
        <v>6</v>
      </c>
      <c r="W9" s="44">
        <f t="shared" si="9"/>
        <v>21</v>
      </c>
    </row>
    <row r="10" spans="1:25" ht="18" customHeight="1" x14ac:dyDescent="0.2">
      <c r="A10" s="36">
        <f>IF(W10="---","---",IF(COUNT(J10,N10,P10,R10,T10,V10)&lt;5,"-",RANK(W10,W$7:W$13,1)))</f>
        <v>4</v>
      </c>
      <c r="B10" s="37" t="s">
        <v>334</v>
      </c>
      <c r="C10" s="38" t="s">
        <v>335</v>
      </c>
      <c r="D10" s="56">
        <v>30896</v>
      </c>
      <c r="E10" s="138" t="s">
        <v>83</v>
      </c>
      <c r="F10" s="58">
        <f t="shared" si="0"/>
        <v>12535</v>
      </c>
      <c r="G10" s="154">
        <v>75</v>
      </c>
      <c r="H10" s="141">
        <v>74</v>
      </c>
      <c r="I10" s="142">
        <f t="shared" si="1"/>
        <v>74.5</v>
      </c>
      <c r="J10" s="143">
        <f t="shared" si="2"/>
        <v>1</v>
      </c>
      <c r="K10" s="144">
        <v>29</v>
      </c>
      <c r="L10" s="145">
        <v>26</v>
      </c>
      <c r="M10" s="142">
        <f t="shared" si="3"/>
        <v>27.5</v>
      </c>
      <c r="N10" s="146">
        <f t="shared" si="4"/>
        <v>4</v>
      </c>
      <c r="O10" s="147">
        <v>29</v>
      </c>
      <c r="P10" s="143">
        <f t="shared" si="5"/>
        <v>5</v>
      </c>
      <c r="Q10" s="147">
        <v>1</v>
      </c>
      <c r="R10" s="143">
        <f t="shared" si="6"/>
        <v>5</v>
      </c>
      <c r="S10" s="147">
        <v>71</v>
      </c>
      <c r="T10" s="143">
        <f t="shared" si="7"/>
        <v>4</v>
      </c>
      <c r="U10" s="149">
        <v>2.2881944444444443E-3</v>
      </c>
      <c r="V10" s="143">
        <f t="shared" si="8"/>
        <v>4</v>
      </c>
      <c r="W10" s="44">
        <f t="shared" si="9"/>
        <v>23</v>
      </c>
    </row>
    <row r="11" spans="1:25" ht="18" customHeight="1" x14ac:dyDescent="0.2">
      <c r="A11" s="36">
        <f>IF(W11="---","---",IF(COUNT(J11,N11,P11,R11,T11,V11)&lt;5,"-",RANK(W11,W$7:W$13,1)))</f>
        <v>5</v>
      </c>
      <c r="B11" s="37" t="s">
        <v>336</v>
      </c>
      <c r="C11" s="38" t="s">
        <v>337</v>
      </c>
      <c r="D11" s="56">
        <v>31592</v>
      </c>
      <c r="E11" s="138" t="s">
        <v>61</v>
      </c>
      <c r="F11" s="58">
        <f t="shared" si="0"/>
        <v>11839</v>
      </c>
      <c r="G11" s="154">
        <v>63</v>
      </c>
      <c r="H11" s="141">
        <v>61</v>
      </c>
      <c r="I11" s="142">
        <f t="shared" si="1"/>
        <v>62</v>
      </c>
      <c r="J11" s="143">
        <f t="shared" si="2"/>
        <v>3</v>
      </c>
      <c r="K11" s="144">
        <v>35</v>
      </c>
      <c r="L11" s="145">
        <v>30</v>
      </c>
      <c r="M11" s="142">
        <f t="shared" si="3"/>
        <v>32.5</v>
      </c>
      <c r="N11" s="146">
        <f t="shared" si="4"/>
        <v>2</v>
      </c>
      <c r="O11" s="147">
        <v>30</v>
      </c>
      <c r="P11" s="143">
        <f t="shared" si="5"/>
        <v>4</v>
      </c>
      <c r="Q11" s="147">
        <v>5</v>
      </c>
      <c r="R11" s="143">
        <f t="shared" si="6"/>
        <v>7</v>
      </c>
      <c r="S11" s="147">
        <v>70</v>
      </c>
      <c r="T11" s="143">
        <f t="shared" si="7"/>
        <v>5</v>
      </c>
      <c r="U11" s="149">
        <v>2.255787037037037E-3</v>
      </c>
      <c r="V11" s="143">
        <f t="shared" si="8"/>
        <v>3</v>
      </c>
      <c r="W11" s="44">
        <f t="shared" si="9"/>
        <v>24</v>
      </c>
    </row>
    <row r="12" spans="1:25" ht="18" customHeight="1" x14ac:dyDescent="0.2">
      <c r="A12" s="36">
        <f>IF(W12="---","---",IF(COUNT(J12,N12,P12,R12,T12,V12)&lt;5,"-",RANK(W12,W$7:W$13,1)))</f>
        <v>6</v>
      </c>
      <c r="B12" s="37" t="s">
        <v>338</v>
      </c>
      <c r="C12" s="38" t="s">
        <v>339</v>
      </c>
      <c r="D12" s="56">
        <v>31747</v>
      </c>
      <c r="E12" s="138" t="s">
        <v>278</v>
      </c>
      <c r="F12" s="58">
        <f t="shared" si="0"/>
        <v>11684</v>
      </c>
      <c r="G12" s="154">
        <v>53</v>
      </c>
      <c r="H12" s="141">
        <v>52</v>
      </c>
      <c r="I12" s="142">
        <f t="shared" si="1"/>
        <v>52.5</v>
      </c>
      <c r="J12" s="143">
        <f t="shared" si="2"/>
        <v>6</v>
      </c>
      <c r="K12" s="144">
        <v>23</v>
      </c>
      <c r="L12" s="145">
        <v>24</v>
      </c>
      <c r="M12" s="142">
        <f t="shared" si="3"/>
        <v>23.5</v>
      </c>
      <c r="N12" s="146">
        <f t="shared" si="4"/>
        <v>7</v>
      </c>
      <c r="O12" s="147">
        <v>36</v>
      </c>
      <c r="P12" s="143">
        <f t="shared" si="5"/>
        <v>1</v>
      </c>
      <c r="Q12" s="147">
        <v>0</v>
      </c>
      <c r="R12" s="143">
        <f t="shared" si="6"/>
        <v>1</v>
      </c>
      <c r="S12" s="147">
        <v>55</v>
      </c>
      <c r="T12" s="143">
        <f t="shared" si="7"/>
        <v>7</v>
      </c>
      <c r="U12" s="149">
        <v>2.5358796296296297E-3</v>
      </c>
      <c r="V12" s="143">
        <f t="shared" si="8"/>
        <v>5</v>
      </c>
      <c r="W12" s="44">
        <f t="shared" si="9"/>
        <v>27</v>
      </c>
    </row>
    <row r="13" spans="1:25" ht="18" customHeight="1" x14ac:dyDescent="0.2">
      <c r="A13" s="36">
        <f>IF(W13="---","---",IF(COUNT(J13,N13,P13,R13,T13,V13)&lt;5,"-",RANK(W13,W$7:W$13,1)))</f>
        <v>7</v>
      </c>
      <c r="B13" s="37" t="s">
        <v>340</v>
      </c>
      <c r="C13" s="38" t="s">
        <v>341</v>
      </c>
      <c r="D13" s="56">
        <v>30856</v>
      </c>
      <c r="E13" s="138" t="s">
        <v>69</v>
      </c>
      <c r="F13" s="58">
        <f t="shared" si="0"/>
        <v>12575</v>
      </c>
      <c r="G13" s="154">
        <v>50</v>
      </c>
      <c r="H13" s="141">
        <v>48</v>
      </c>
      <c r="I13" s="142">
        <f t="shared" si="1"/>
        <v>49</v>
      </c>
      <c r="J13" s="143">
        <f t="shared" si="2"/>
        <v>7</v>
      </c>
      <c r="K13" s="144">
        <v>27</v>
      </c>
      <c r="L13" s="145">
        <v>25</v>
      </c>
      <c r="M13" s="142">
        <f t="shared" si="3"/>
        <v>26</v>
      </c>
      <c r="N13" s="146">
        <f t="shared" si="4"/>
        <v>6</v>
      </c>
      <c r="O13" s="147">
        <v>12</v>
      </c>
      <c r="P13" s="143">
        <f t="shared" si="5"/>
        <v>7</v>
      </c>
      <c r="Q13" s="147">
        <v>0</v>
      </c>
      <c r="R13" s="143">
        <f t="shared" si="6"/>
        <v>1</v>
      </c>
      <c r="S13" s="147">
        <v>75</v>
      </c>
      <c r="T13" s="143">
        <f t="shared" si="7"/>
        <v>2</v>
      </c>
      <c r="U13" s="149">
        <v>3.4270833333333336E-3</v>
      </c>
      <c r="V13" s="143">
        <f t="shared" si="8"/>
        <v>7</v>
      </c>
      <c r="W13" s="44">
        <f t="shared" si="9"/>
        <v>30</v>
      </c>
    </row>
  </sheetData>
  <mergeCells count="11">
    <mergeCell ref="F4:F6"/>
    <mergeCell ref="G4:J4"/>
    <mergeCell ref="K4:N4"/>
    <mergeCell ref="O4:P4"/>
    <mergeCell ref="Q4:R5"/>
    <mergeCell ref="U4:V4"/>
    <mergeCell ref="I5:J5"/>
    <mergeCell ref="M5:N5"/>
    <mergeCell ref="O5:P5"/>
    <mergeCell ref="U5:V5"/>
    <mergeCell ref="S4:T5"/>
  </mergeCells>
  <printOptions horizontalCentered="1"/>
  <pageMargins left="0.39" right="0.38" top="0.59055118110236227" bottom="0.31496062992125984" header="0.39370078740157483" footer="0.23622047244094491"/>
  <pageSetup paperSize="9" orientation="landscape" r:id="rId1"/>
  <headerFooter alignWithMargins="0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Y15"/>
  <sheetViews>
    <sheetView zoomScale="120" zoomScaleNormal="120" workbookViewId="0"/>
  </sheetViews>
  <sheetFormatPr defaultColWidth="9.109375" defaultRowHeight="10.199999999999999" x14ac:dyDescent="0.2"/>
  <cols>
    <col min="1" max="1" width="4" style="19" customWidth="1"/>
    <col min="2" max="2" width="9" style="19" customWidth="1"/>
    <col min="3" max="3" width="13.6640625" style="19" customWidth="1"/>
    <col min="4" max="4" width="9.44140625" style="19" customWidth="1"/>
    <col min="5" max="5" width="20.77734375" style="19" customWidth="1"/>
    <col min="6" max="6" width="2.6640625" style="19" customWidth="1"/>
    <col min="7" max="8" width="3.33203125" style="19" customWidth="1"/>
    <col min="9" max="9" width="4.5546875" style="19" customWidth="1"/>
    <col min="10" max="10" width="3.6640625" style="19" customWidth="1"/>
    <col min="11" max="12" width="3.33203125" style="150" customWidth="1"/>
    <col min="13" max="13" width="4.33203125" style="150" customWidth="1"/>
    <col min="14" max="14" width="3.6640625" style="150" customWidth="1"/>
    <col min="15" max="15" width="4.44140625" style="19" customWidth="1"/>
    <col min="16" max="16" width="3.6640625" style="19" customWidth="1"/>
    <col min="17" max="17" width="4.5546875" style="19" customWidth="1"/>
    <col min="18" max="18" width="3.6640625" style="19" customWidth="1"/>
    <col min="19" max="19" width="3.88671875" style="19" customWidth="1"/>
    <col min="20" max="20" width="3.6640625" style="19" customWidth="1"/>
    <col min="21" max="21" width="5.33203125" style="19" customWidth="1"/>
    <col min="22" max="22" width="3.6640625" style="19" customWidth="1"/>
    <col min="23" max="23" width="5.109375" style="46" customWidth="1"/>
    <col min="24" max="16384" width="9.109375" style="19"/>
  </cols>
  <sheetData>
    <row r="1" spans="1:25" s="7" customFormat="1" ht="22.8" x14ac:dyDescent="0.25">
      <c r="A1" s="1"/>
      <c r="B1" s="2" t="s">
        <v>0</v>
      </c>
      <c r="C1" s="3" t="s">
        <v>40</v>
      </c>
      <c r="D1" s="4"/>
      <c r="E1" s="4"/>
      <c r="F1" s="4"/>
      <c r="G1" s="5"/>
      <c r="H1" s="5"/>
      <c r="I1" s="5"/>
      <c r="J1" s="5"/>
      <c r="K1" s="124"/>
      <c r="L1" s="124"/>
      <c r="M1" s="124"/>
      <c r="N1" s="124"/>
      <c r="O1" s="5"/>
      <c r="P1" s="5"/>
      <c r="Q1" s="5"/>
      <c r="R1" s="5"/>
      <c r="S1" s="5"/>
      <c r="T1" s="5"/>
      <c r="U1" s="5"/>
      <c r="V1" s="5"/>
      <c r="W1" s="6" t="s">
        <v>32</v>
      </c>
    </row>
    <row r="2" spans="1:25" s="7" customFormat="1" ht="24.6" x14ac:dyDescent="0.25">
      <c r="A2" s="8"/>
      <c r="B2" s="2" t="s">
        <v>1</v>
      </c>
      <c r="C2" s="3" t="s">
        <v>342</v>
      </c>
      <c r="D2" s="9"/>
      <c r="E2" s="9"/>
      <c r="F2" s="9"/>
      <c r="G2" s="5"/>
      <c r="H2" s="5"/>
      <c r="I2" s="5"/>
      <c r="J2" s="5"/>
      <c r="K2" s="124"/>
      <c r="L2" s="124"/>
      <c r="M2" s="124"/>
      <c r="N2" s="124"/>
      <c r="O2" s="5"/>
      <c r="P2" s="5"/>
      <c r="Q2" s="5"/>
      <c r="R2" s="5"/>
      <c r="S2" s="5"/>
      <c r="T2" s="5"/>
      <c r="U2" s="5"/>
      <c r="V2" s="5"/>
      <c r="W2" s="52" t="s">
        <v>33</v>
      </c>
      <c r="Y2" s="11"/>
    </row>
    <row r="3" spans="1:25" s="7" customFormat="1" ht="25.2" thickBot="1" x14ac:dyDescent="0.35">
      <c r="A3" s="8"/>
      <c r="B3" s="12" t="s">
        <v>2</v>
      </c>
      <c r="C3" s="3">
        <v>7</v>
      </c>
      <c r="D3" s="55" t="s">
        <v>42</v>
      </c>
      <c r="E3" s="9"/>
      <c r="F3" s="9"/>
      <c r="G3" s="10"/>
      <c r="H3" s="10"/>
      <c r="I3" s="10"/>
      <c r="J3" s="10"/>
      <c r="K3" s="127"/>
      <c r="L3" s="127"/>
      <c r="M3" s="127"/>
      <c r="N3" s="127"/>
      <c r="O3" s="10"/>
      <c r="P3" s="10"/>
      <c r="Q3" s="10"/>
      <c r="R3" s="10"/>
      <c r="S3" s="10"/>
      <c r="T3" s="10"/>
      <c r="U3" s="10"/>
      <c r="V3" s="10"/>
      <c r="W3" s="13" t="s">
        <v>34</v>
      </c>
    </row>
    <row r="4" spans="1:25" ht="12.75" customHeight="1" x14ac:dyDescent="0.2">
      <c r="A4" s="14"/>
      <c r="B4" s="15"/>
      <c r="C4" s="15"/>
      <c r="D4" s="16" t="s">
        <v>3</v>
      </c>
      <c r="E4" s="17" t="s">
        <v>4</v>
      </c>
      <c r="F4" s="183" t="s">
        <v>5</v>
      </c>
      <c r="G4" s="186" t="s">
        <v>6</v>
      </c>
      <c r="H4" s="174"/>
      <c r="I4" s="174"/>
      <c r="J4" s="175"/>
      <c r="K4" s="177" t="s">
        <v>43</v>
      </c>
      <c r="L4" s="177"/>
      <c r="M4" s="177"/>
      <c r="N4" s="178"/>
      <c r="O4" s="179" t="s">
        <v>44</v>
      </c>
      <c r="P4" s="180"/>
      <c r="Q4" s="157" t="s">
        <v>46</v>
      </c>
      <c r="R4" s="158"/>
      <c r="S4" s="157" t="s">
        <v>47</v>
      </c>
      <c r="T4" s="158"/>
      <c r="U4" s="161" t="s">
        <v>48</v>
      </c>
      <c r="V4" s="162"/>
      <c r="W4" s="18" t="s">
        <v>35</v>
      </c>
    </row>
    <row r="5" spans="1:25" ht="12.75" customHeight="1" x14ac:dyDescent="0.2">
      <c r="A5" s="20" t="s">
        <v>7</v>
      </c>
      <c r="B5" s="21" t="s">
        <v>8</v>
      </c>
      <c r="C5" s="22" t="s">
        <v>9</v>
      </c>
      <c r="D5" s="23" t="s">
        <v>10</v>
      </c>
      <c r="E5" s="24" t="s">
        <v>11</v>
      </c>
      <c r="F5" s="184"/>
      <c r="G5" s="153" t="s">
        <v>12</v>
      </c>
      <c r="H5" s="25" t="s">
        <v>13</v>
      </c>
      <c r="I5" s="163" t="s">
        <v>49</v>
      </c>
      <c r="J5" s="164"/>
      <c r="K5" s="128" t="s">
        <v>12</v>
      </c>
      <c r="L5" s="129" t="s">
        <v>13</v>
      </c>
      <c r="M5" s="165" t="s">
        <v>50</v>
      </c>
      <c r="N5" s="166"/>
      <c r="O5" s="167" t="s">
        <v>51</v>
      </c>
      <c r="P5" s="164"/>
      <c r="Q5" s="159"/>
      <c r="R5" s="160"/>
      <c r="S5" s="159"/>
      <c r="T5" s="160"/>
      <c r="U5" s="170" t="s">
        <v>25</v>
      </c>
      <c r="V5" s="166"/>
      <c r="W5" s="26" t="s">
        <v>36</v>
      </c>
    </row>
    <row r="6" spans="1:25" ht="10.8" thickBot="1" x14ac:dyDescent="0.25">
      <c r="A6" s="27"/>
      <c r="B6" s="28"/>
      <c r="C6" s="28"/>
      <c r="D6" s="29"/>
      <c r="E6" s="30"/>
      <c r="F6" s="185"/>
      <c r="G6" s="156" t="s">
        <v>53</v>
      </c>
      <c r="H6" s="131" t="s">
        <v>53</v>
      </c>
      <c r="I6" s="33" t="s">
        <v>53</v>
      </c>
      <c r="J6" s="132" t="s">
        <v>15</v>
      </c>
      <c r="K6" s="133" t="s">
        <v>14</v>
      </c>
      <c r="L6" s="134" t="s">
        <v>14</v>
      </c>
      <c r="M6" s="135" t="s">
        <v>14</v>
      </c>
      <c r="N6" s="136" t="s">
        <v>15</v>
      </c>
      <c r="O6" s="31" t="s">
        <v>16</v>
      </c>
      <c r="P6" s="132" t="s">
        <v>15</v>
      </c>
      <c r="Q6" s="31" t="s">
        <v>78</v>
      </c>
      <c r="R6" s="132" t="s">
        <v>15</v>
      </c>
      <c r="S6" s="31" t="s">
        <v>54</v>
      </c>
      <c r="T6" s="132" t="s">
        <v>15</v>
      </c>
      <c r="U6" s="51" t="s">
        <v>55</v>
      </c>
      <c r="V6" s="136" t="s">
        <v>15</v>
      </c>
      <c r="W6" s="35"/>
    </row>
    <row r="7" spans="1:25" ht="18" customHeight="1" x14ac:dyDescent="0.2">
      <c r="A7" s="36">
        <f>IF(W7="---","---",IF(COUNT(J7,N7,P7,R7,T7,V7)&lt;5,"-",RANK(W7,W$7:W$15,1)))</f>
        <v>1</v>
      </c>
      <c r="B7" s="37" t="s">
        <v>347</v>
      </c>
      <c r="C7" s="38" t="s">
        <v>348</v>
      </c>
      <c r="D7" s="56">
        <v>29145</v>
      </c>
      <c r="E7" s="138" t="s">
        <v>61</v>
      </c>
      <c r="F7" s="58">
        <f t="shared" ref="F7:F15" si="0">IF(COUNT(D7)=0,"---",43431-D7)</f>
        <v>14286</v>
      </c>
      <c r="G7" s="154">
        <v>41</v>
      </c>
      <c r="H7" s="141">
        <v>35</v>
      </c>
      <c r="I7" s="142">
        <f t="shared" ref="I7:I15" si="1">IF(COUNT(G7:H7)=0,"---",IF(COUNT(G7:H7)=1,"-",AVERAGE(G7:H7)))</f>
        <v>38</v>
      </c>
      <c r="J7" s="143">
        <f t="shared" ref="J7:J15" si="2">IF(I7="---","---",IF(I7="-","-",IF(I7="dnf",COUNTA(I$7:I$15),IF(OR(I7="dns",I7="dq"),COUNTA(I$7:I$15)*2,RANK(I7,I$7:I$15,0)))))</f>
        <v>1</v>
      </c>
      <c r="K7" s="144">
        <v>28</v>
      </c>
      <c r="L7" s="145">
        <v>29</v>
      </c>
      <c r="M7" s="142">
        <f t="shared" ref="M7:M15" si="3">IF(COUNT(K7:L7)=0,"---",IF(COUNT(K7:L7)=1,"-",AVERAGE(K7:L7)))</f>
        <v>28.5</v>
      </c>
      <c r="N7" s="146">
        <f t="shared" ref="N7:N15" si="4">IF(M7="---","---",IF(M7="dnf",COUNTA(M$7:M$15),IF(OR(M7="dns",M7="dq"),COUNTA(M$7:M$15)*2,RANK(M7,M$7:M$15,0))))</f>
        <v>2</v>
      </c>
      <c r="O7" s="147">
        <v>34</v>
      </c>
      <c r="P7" s="143">
        <f t="shared" ref="P7:P15" si="5">IF(O7=0,"---",IF(O7="dnf",COUNTA(O$7:O$15),IF(OR(O7="dns",O7="dq"),COUNTA(O$7:O$15)*2,RANK(O7,O$7:O$15,0))))</f>
        <v>3</v>
      </c>
      <c r="Q7" s="147">
        <v>2</v>
      </c>
      <c r="R7" s="143">
        <f t="shared" ref="R7:R15" si="6">IF(COUNT(Q7)=0,"---",IF(Q7="dnf",COUNTA(Q$7:Q$15),IF(OR(Q7="dns",Q7="dq"),COUNTA(Q$7:Q$15)*2,RANK(Q7,Q$7:Q$15,1))))</f>
        <v>4</v>
      </c>
      <c r="S7" s="147">
        <v>99</v>
      </c>
      <c r="T7" s="143">
        <f t="shared" ref="T7:T15" si="7">IF(S7=0,"---",IF(S7="dnf",COUNTA(S$7:S$15),IF(OR(S7="dns",S7="dq"),COUNTA(S$7:S$15)*2,RANK(S7,S$7:S$15,0))))</f>
        <v>1</v>
      </c>
      <c r="U7" s="149">
        <v>2.8726851851851852E-3</v>
      </c>
      <c r="V7" s="143">
        <f t="shared" ref="V7:V15" si="8">IF(COUNT(U7)=0,"-",IF(U7="dnf",COUNTA(U$7:U$15),IF(OR(U7="dns",U7="dq"),COUNTA(U$7:U$15)*2,RANK(U7,U$7:U$15,1))))</f>
        <v>3</v>
      </c>
      <c r="W7" s="44">
        <f t="shared" ref="W7:W15" si="9">IF(SUM(J7,N7,P7,R7,T7,V7)=0,"---",IF(COUNT(J7,N7,P7,R7,T7,V7)&lt;5,"-",SUM(J7,N7,P7,R7,T7,V7)))</f>
        <v>14</v>
      </c>
    </row>
    <row r="8" spans="1:25" ht="18" customHeight="1" x14ac:dyDescent="0.2">
      <c r="A8" s="36">
        <f>IF(W8="---","---",IF(COUNT(J8,N8,P8,R8,T8,V8)&lt;5,"-",RANK(W8,W$7:W$15,1)))</f>
        <v>2</v>
      </c>
      <c r="B8" s="37" t="s">
        <v>349</v>
      </c>
      <c r="C8" s="38" t="s">
        <v>350</v>
      </c>
      <c r="D8" s="56">
        <v>30350</v>
      </c>
      <c r="E8" s="138" t="s">
        <v>61</v>
      </c>
      <c r="F8" s="58">
        <f t="shared" si="0"/>
        <v>13081</v>
      </c>
      <c r="G8" s="154">
        <v>40</v>
      </c>
      <c r="H8" s="141">
        <v>32</v>
      </c>
      <c r="I8" s="142">
        <f t="shared" si="1"/>
        <v>36</v>
      </c>
      <c r="J8" s="143">
        <f t="shared" si="2"/>
        <v>3</v>
      </c>
      <c r="K8" s="144">
        <v>27</v>
      </c>
      <c r="L8" s="145">
        <v>29</v>
      </c>
      <c r="M8" s="142">
        <f t="shared" si="3"/>
        <v>28</v>
      </c>
      <c r="N8" s="146">
        <f t="shared" si="4"/>
        <v>3</v>
      </c>
      <c r="O8" s="147">
        <v>31</v>
      </c>
      <c r="P8" s="143">
        <f t="shared" si="5"/>
        <v>4</v>
      </c>
      <c r="Q8" s="147">
        <v>1</v>
      </c>
      <c r="R8" s="143">
        <f t="shared" si="6"/>
        <v>2</v>
      </c>
      <c r="S8" s="147">
        <v>56</v>
      </c>
      <c r="T8" s="143">
        <f t="shared" si="7"/>
        <v>3</v>
      </c>
      <c r="U8" s="149">
        <v>3.394675925925926E-3</v>
      </c>
      <c r="V8" s="143">
        <f t="shared" si="8"/>
        <v>6</v>
      </c>
      <c r="W8" s="44">
        <f t="shared" si="9"/>
        <v>21</v>
      </c>
    </row>
    <row r="9" spans="1:25" ht="18" customHeight="1" x14ac:dyDescent="0.2">
      <c r="A9" s="36">
        <f>IF(W9="---","---",IF(COUNT(J9,N9,P9,R9,T9,V9)&lt;5,"-",RANK(W9,W$7:W$15,1)))</f>
        <v>3</v>
      </c>
      <c r="B9" s="37" t="s">
        <v>351</v>
      </c>
      <c r="C9" s="38" t="s">
        <v>352</v>
      </c>
      <c r="D9" s="56">
        <v>29833</v>
      </c>
      <c r="E9" s="138" t="s">
        <v>83</v>
      </c>
      <c r="F9" s="58">
        <f t="shared" si="0"/>
        <v>13598</v>
      </c>
      <c r="G9" s="154">
        <v>30</v>
      </c>
      <c r="H9" s="141">
        <v>24</v>
      </c>
      <c r="I9" s="142">
        <f t="shared" si="1"/>
        <v>27</v>
      </c>
      <c r="J9" s="143">
        <f t="shared" si="2"/>
        <v>9</v>
      </c>
      <c r="K9" s="144">
        <v>24</v>
      </c>
      <c r="L9" s="145">
        <v>25</v>
      </c>
      <c r="M9" s="142">
        <f t="shared" si="3"/>
        <v>24.5</v>
      </c>
      <c r="N9" s="146">
        <f t="shared" si="4"/>
        <v>5</v>
      </c>
      <c r="O9" s="147">
        <v>37</v>
      </c>
      <c r="P9" s="143">
        <f t="shared" si="5"/>
        <v>1</v>
      </c>
      <c r="Q9" s="147">
        <v>0</v>
      </c>
      <c r="R9" s="143">
        <f t="shared" si="6"/>
        <v>1</v>
      </c>
      <c r="S9" s="147">
        <v>72</v>
      </c>
      <c r="T9" s="143">
        <f t="shared" si="7"/>
        <v>2</v>
      </c>
      <c r="U9" s="149">
        <v>4.0000000000000001E-3</v>
      </c>
      <c r="V9" s="143">
        <f t="shared" si="8"/>
        <v>8</v>
      </c>
      <c r="W9" s="44">
        <f t="shared" si="9"/>
        <v>26</v>
      </c>
    </row>
    <row r="10" spans="1:25" ht="18" customHeight="1" x14ac:dyDescent="0.2">
      <c r="A10" s="36">
        <v>4</v>
      </c>
      <c r="B10" s="37" t="s">
        <v>353</v>
      </c>
      <c r="C10" s="38" t="s">
        <v>354</v>
      </c>
      <c r="D10" s="56">
        <v>30160</v>
      </c>
      <c r="E10" s="138" t="s">
        <v>72</v>
      </c>
      <c r="F10" s="58">
        <f t="shared" si="0"/>
        <v>13271</v>
      </c>
      <c r="G10" s="154">
        <v>32</v>
      </c>
      <c r="H10" s="141">
        <v>25</v>
      </c>
      <c r="I10" s="142">
        <f t="shared" si="1"/>
        <v>28.5</v>
      </c>
      <c r="J10" s="143">
        <f t="shared" si="2"/>
        <v>8</v>
      </c>
      <c r="K10" s="144">
        <v>23</v>
      </c>
      <c r="L10" s="145">
        <v>23</v>
      </c>
      <c r="M10" s="142">
        <f t="shared" si="3"/>
        <v>23</v>
      </c>
      <c r="N10" s="146">
        <f t="shared" si="4"/>
        <v>7</v>
      </c>
      <c r="O10" s="147">
        <v>35</v>
      </c>
      <c r="P10" s="143">
        <f t="shared" si="5"/>
        <v>2</v>
      </c>
      <c r="Q10" s="147">
        <v>2</v>
      </c>
      <c r="R10" s="143">
        <f t="shared" si="6"/>
        <v>4</v>
      </c>
      <c r="S10" s="147">
        <v>56</v>
      </c>
      <c r="T10" s="143">
        <f t="shared" si="7"/>
        <v>3</v>
      </c>
      <c r="U10" s="149">
        <v>2.709490740740741E-3</v>
      </c>
      <c r="V10" s="143">
        <f t="shared" si="8"/>
        <v>2</v>
      </c>
      <c r="W10" s="44">
        <f t="shared" si="9"/>
        <v>26</v>
      </c>
    </row>
    <row r="11" spans="1:25" ht="18" customHeight="1" x14ac:dyDescent="0.2">
      <c r="A11" s="36">
        <f>IF(W11="---","---",IF(COUNT(J11,N11,P11,R11,T11,V11)&lt;5,"-",RANK(W11,W$7:W$15,1)))</f>
        <v>5</v>
      </c>
      <c r="B11" s="37" t="s">
        <v>198</v>
      </c>
      <c r="C11" s="38" t="s">
        <v>355</v>
      </c>
      <c r="D11" s="56">
        <v>29354</v>
      </c>
      <c r="E11" s="138" t="s">
        <v>178</v>
      </c>
      <c r="F11" s="58">
        <f t="shared" si="0"/>
        <v>14077</v>
      </c>
      <c r="G11" s="154">
        <v>33</v>
      </c>
      <c r="H11" s="141">
        <v>29</v>
      </c>
      <c r="I11" s="142">
        <f t="shared" si="1"/>
        <v>31</v>
      </c>
      <c r="J11" s="143">
        <f t="shared" si="2"/>
        <v>6</v>
      </c>
      <c r="K11" s="144">
        <v>26</v>
      </c>
      <c r="L11" s="145">
        <v>23</v>
      </c>
      <c r="M11" s="142">
        <f t="shared" si="3"/>
        <v>24.5</v>
      </c>
      <c r="N11" s="146">
        <f t="shared" si="4"/>
        <v>5</v>
      </c>
      <c r="O11" s="147">
        <v>30</v>
      </c>
      <c r="P11" s="143">
        <f t="shared" si="5"/>
        <v>5</v>
      </c>
      <c r="Q11" s="147">
        <v>1</v>
      </c>
      <c r="R11" s="143">
        <f t="shared" si="6"/>
        <v>2</v>
      </c>
      <c r="S11" s="147">
        <v>47</v>
      </c>
      <c r="T11" s="143">
        <f t="shared" si="7"/>
        <v>5</v>
      </c>
      <c r="U11" s="149">
        <v>3.0462962962962965E-3</v>
      </c>
      <c r="V11" s="143">
        <f t="shared" si="8"/>
        <v>5</v>
      </c>
      <c r="W11" s="44">
        <f t="shared" si="9"/>
        <v>28</v>
      </c>
    </row>
    <row r="12" spans="1:25" ht="18" customHeight="1" x14ac:dyDescent="0.2">
      <c r="A12" s="36">
        <f>IF(W12="---","---",IF(COUNT(J12,N12,P12,R12,T12,V12)&lt;5,"-",RANK(W12,W$7:W$15,1)))</f>
        <v>6</v>
      </c>
      <c r="B12" s="37" t="s">
        <v>90</v>
      </c>
      <c r="C12" s="38" t="s">
        <v>356</v>
      </c>
      <c r="D12" s="56">
        <v>29796</v>
      </c>
      <c r="E12" s="138" t="s">
        <v>215</v>
      </c>
      <c r="F12" s="58">
        <f t="shared" si="0"/>
        <v>13635</v>
      </c>
      <c r="G12" s="154">
        <v>36</v>
      </c>
      <c r="H12" s="141">
        <v>30</v>
      </c>
      <c r="I12" s="142">
        <f t="shared" si="1"/>
        <v>33</v>
      </c>
      <c r="J12" s="143">
        <f t="shared" si="2"/>
        <v>5</v>
      </c>
      <c r="K12" s="144">
        <v>29</v>
      </c>
      <c r="L12" s="145">
        <v>27</v>
      </c>
      <c r="M12" s="142">
        <f t="shared" si="3"/>
        <v>28</v>
      </c>
      <c r="N12" s="146">
        <f t="shared" si="4"/>
        <v>3</v>
      </c>
      <c r="O12" s="147">
        <v>29</v>
      </c>
      <c r="P12" s="143">
        <f t="shared" si="5"/>
        <v>6</v>
      </c>
      <c r="Q12" s="147">
        <v>6</v>
      </c>
      <c r="R12" s="143">
        <f t="shared" si="6"/>
        <v>8</v>
      </c>
      <c r="S12" s="147">
        <v>30</v>
      </c>
      <c r="T12" s="143">
        <f t="shared" si="7"/>
        <v>6</v>
      </c>
      <c r="U12" s="149">
        <v>2.6296296296296293E-3</v>
      </c>
      <c r="V12" s="143">
        <f t="shared" si="8"/>
        <v>1</v>
      </c>
      <c r="W12" s="44">
        <f t="shared" si="9"/>
        <v>29</v>
      </c>
    </row>
    <row r="13" spans="1:25" ht="18" customHeight="1" x14ac:dyDescent="0.2">
      <c r="A13" s="36">
        <f>IF(W13="---","---",IF(COUNT(J13,N13,P13,R13,T13,V13)&lt;5,"-",RANK(W13,W$7:W$15,1)))</f>
        <v>7</v>
      </c>
      <c r="B13" s="37" t="s">
        <v>353</v>
      </c>
      <c r="C13" s="38" t="s">
        <v>357</v>
      </c>
      <c r="D13" s="56">
        <v>30154</v>
      </c>
      <c r="E13" s="138" t="s">
        <v>69</v>
      </c>
      <c r="F13" s="58">
        <f t="shared" si="0"/>
        <v>13277</v>
      </c>
      <c r="G13" s="154">
        <v>36</v>
      </c>
      <c r="H13" s="141">
        <v>35</v>
      </c>
      <c r="I13" s="142">
        <f t="shared" si="1"/>
        <v>35.5</v>
      </c>
      <c r="J13" s="143">
        <f t="shared" si="2"/>
        <v>4</v>
      </c>
      <c r="K13" s="144">
        <v>29</v>
      </c>
      <c r="L13" s="145">
        <v>29</v>
      </c>
      <c r="M13" s="142">
        <f t="shared" si="3"/>
        <v>29</v>
      </c>
      <c r="N13" s="146">
        <f t="shared" si="4"/>
        <v>1</v>
      </c>
      <c r="O13" s="147">
        <v>24</v>
      </c>
      <c r="P13" s="143">
        <f t="shared" si="5"/>
        <v>7</v>
      </c>
      <c r="Q13" s="147">
        <v>7</v>
      </c>
      <c r="R13" s="143">
        <f t="shared" si="6"/>
        <v>9</v>
      </c>
      <c r="S13" s="147">
        <v>10</v>
      </c>
      <c r="T13" s="143">
        <f t="shared" si="7"/>
        <v>8</v>
      </c>
      <c r="U13" s="149">
        <v>3.4016203703703704E-3</v>
      </c>
      <c r="V13" s="143">
        <f t="shared" si="8"/>
        <v>7</v>
      </c>
      <c r="W13" s="44">
        <f t="shared" si="9"/>
        <v>36</v>
      </c>
    </row>
    <row r="14" spans="1:25" ht="18" customHeight="1" x14ac:dyDescent="0.2">
      <c r="A14" s="36">
        <f>IF(W14="---","---",IF(COUNT(J14,N14,P14,R14,T14,V14)&lt;5,"-",RANK(W14,W$7:W$15,1)))</f>
        <v>8</v>
      </c>
      <c r="B14" s="37" t="s">
        <v>358</v>
      </c>
      <c r="C14" s="38" t="s">
        <v>359</v>
      </c>
      <c r="D14" s="56">
        <v>28935</v>
      </c>
      <c r="E14" s="138" t="s">
        <v>274</v>
      </c>
      <c r="F14" s="58">
        <f t="shared" si="0"/>
        <v>14496</v>
      </c>
      <c r="G14" s="154">
        <v>31</v>
      </c>
      <c r="H14" s="141">
        <v>29</v>
      </c>
      <c r="I14" s="142">
        <f t="shared" si="1"/>
        <v>30</v>
      </c>
      <c r="J14" s="143">
        <f t="shared" si="2"/>
        <v>7</v>
      </c>
      <c r="K14" s="144">
        <v>22</v>
      </c>
      <c r="L14" s="145">
        <v>23</v>
      </c>
      <c r="M14" s="142">
        <f t="shared" si="3"/>
        <v>22.5</v>
      </c>
      <c r="N14" s="146">
        <f t="shared" si="4"/>
        <v>8</v>
      </c>
      <c r="O14" s="147">
        <v>15</v>
      </c>
      <c r="P14" s="143">
        <f t="shared" si="5"/>
        <v>9</v>
      </c>
      <c r="Q14" s="147">
        <v>5</v>
      </c>
      <c r="R14" s="143">
        <f t="shared" si="6"/>
        <v>7</v>
      </c>
      <c r="S14" s="147">
        <v>30</v>
      </c>
      <c r="T14" s="143">
        <f t="shared" si="7"/>
        <v>6</v>
      </c>
      <c r="U14" s="149">
        <v>2.9305555555555556E-3</v>
      </c>
      <c r="V14" s="143">
        <f t="shared" si="8"/>
        <v>4</v>
      </c>
      <c r="W14" s="44">
        <f t="shared" si="9"/>
        <v>41</v>
      </c>
    </row>
    <row r="15" spans="1:25" ht="18" customHeight="1" x14ac:dyDescent="0.2">
      <c r="A15" s="36">
        <f>IF(W15="---","---",IF(COUNT(J15,N15,P15,R15,T15,V15)&lt;5,"-",RANK(W15,W$7:W$15,1)))</f>
        <v>9</v>
      </c>
      <c r="B15" s="37" t="s">
        <v>360</v>
      </c>
      <c r="C15" s="38" t="s">
        <v>361</v>
      </c>
      <c r="D15" s="56">
        <v>29147</v>
      </c>
      <c r="E15" s="138" t="s">
        <v>83</v>
      </c>
      <c r="F15" s="58">
        <f t="shared" si="0"/>
        <v>14284</v>
      </c>
      <c r="G15" s="154">
        <v>39</v>
      </c>
      <c r="H15" s="141">
        <v>36</v>
      </c>
      <c r="I15" s="142">
        <f t="shared" si="1"/>
        <v>37.5</v>
      </c>
      <c r="J15" s="143">
        <f t="shared" si="2"/>
        <v>2</v>
      </c>
      <c r="K15" s="144">
        <v>23</v>
      </c>
      <c r="L15" s="145">
        <v>21</v>
      </c>
      <c r="M15" s="142">
        <f t="shared" si="3"/>
        <v>22</v>
      </c>
      <c r="N15" s="146">
        <f t="shared" si="4"/>
        <v>9</v>
      </c>
      <c r="O15" s="147">
        <v>21</v>
      </c>
      <c r="P15" s="143">
        <f t="shared" si="5"/>
        <v>8</v>
      </c>
      <c r="Q15" s="147">
        <v>4</v>
      </c>
      <c r="R15" s="143">
        <f t="shared" si="6"/>
        <v>6</v>
      </c>
      <c r="S15" s="147">
        <v>7</v>
      </c>
      <c r="T15" s="143">
        <f t="shared" si="7"/>
        <v>9</v>
      </c>
      <c r="U15" s="149">
        <v>4.1840277777777778E-3</v>
      </c>
      <c r="V15" s="143">
        <f t="shared" si="8"/>
        <v>9</v>
      </c>
      <c r="W15" s="44">
        <f t="shared" si="9"/>
        <v>43</v>
      </c>
    </row>
  </sheetData>
  <mergeCells count="11">
    <mergeCell ref="F4:F6"/>
    <mergeCell ref="G4:J4"/>
    <mergeCell ref="K4:N4"/>
    <mergeCell ref="O4:P4"/>
    <mergeCell ref="Q4:R5"/>
    <mergeCell ref="U4:V4"/>
    <mergeCell ref="I5:J5"/>
    <mergeCell ref="M5:N5"/>
    <mergeCell ref="O5:P5"/>
    <mergeCell ref="U5:V5"/>
    <mergeCell ref="S4:T5"/>
  </mergeCells>
  <printOptions horizontalCentered="1"/>
  <pageMargins left="0.39" right="0.38" top="0.59055118110236227" bottom="0.31496062992125984" header="0.39370078740157483" footer="0.23622047244094491"/>
  <pageSetup paperSize="9" orientation="landscape" r:id="rId1"/>
  <headerFooter alignWithMargins="0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Y9"/>
  <sheetViews>
    <sheetView zoomScale="120" zoomScaleNormal="120" workbookViewId="0"/>
  </sheetViews>
  <sheetFormatPr defaultColWidth="9.109375" defaultRowHeight="10.199999999999999" x14ac:dyDescent="0.2"/>
  <cols>
    <col min="1" max="1" width="4" style="19" customWidth="1"/>
    <col min="2" max="2" width="9" style="19" customWidth="1"/>
    <col min="3" max="3" width="13.6640625" style="19" customWidth="1"/>
    <col min="4" max="4" width="9.44140625" style="19" customWidth="1"/>
    <col min="5" max="5" width="20.77734375" style="19" customWidth="1"/>
    <col min="6" max="6" width="2.6640625" style="19" customWidth="1"/>
    <col min="7" max="8" width="3.33203125" style="19" customWidth="1"/>
    <col min="9" max="9" width="4.5546875" style="19" customWidth="1"/>
    <col min="10" max="10" width="3.6640625" style="19" customWidth="1"/>
    <col min="11" max="12" width="3.33203125" style="150" customWidth="1"/>
    <col min="13" max="13" width="4.33203125" style="150" customWidth="1"/>
    <col min="14" max="14" width="3.6640625" style="150" customWidth="1"/>
    <col min="15" max="15" width="4.44140625" style="19" customWidth="1"/>
    <col min="16" max="16" width="3.6640625" style="19" customWidth="1"/>
    <col min="17" max="17" width="4.5546875" style="19" customWidth="1"/>
    <col min="18" max="18" width="3.6640625" style="19" customWidth="1"/>
    <col min="19" max="19" width="3.88671875" style="19" customWidth="1"/>
    <col min="20" max="20" width="3.6640625" style="19" customWidth="1"/>
    <col min="21" max="21" width="5.33203125" style="19" customWidth="1"/>
    <col min="22" max="22" width="3.6640625" style="19" customWidth="1"/>
    <col min="23" max="23" width="5.109375" style="46" customWidth="1"/>
    <col min="24" max="16384" width="9.109375" style="19"/>
  </cols>
  <sheetData>
    <row r="1" spans="1:25" s="7" customFormat="1" ht="22.8" x14ac:dyDescent="0.25">
      <c r="A1" s="1"/>
      <c r="B1" s="2" t="s">
        <v>0</v>
      </c>
      <c r="C1" s="3" t="s">
        <v>38</v>
      </c>
      <c r="D1" s="4"/>
      <c r="E1" s="4"/>
      <c r="F1" s="4"/>
      <c r="G1" s="5"/>
      <c r="H1" s="5"/>
      <c r="I1" s="5"/>
      <c r="J1" s="5"/>
      <c r="K1" s="124"/>
      <c r="L1" s="124"/>
      <c r="M1" s="124"/>
      <c r="N1" s="124"/>
      <c r="O1" s="5"/>
      <c r="P1" s="5"/>
      <c r="Q1" s="5"/>
      <c r="R1" s="5"/>
      <c r="S1" s="5"/>
      <c r="T1" s="5"/>
      <c r="U1" s="5"/>
      <c r="V1" s="5"/>
      <c r="W1" s="6" t="s">
        <v>32</v>
      </c>
    </row>
    <row r="2" spans="1:25" s="7" customFormat="1" ht="24.6" x14ac:dyDescent="0.25">
      <c r="A2" s="8"/>
      <c r="B2" s="2" t="s">
        <v>1</v>
      </c>
      <c r="C2" s="3" t="s">
        <v>342</v>
      </c>
      <c r="D2" s="9"/>
      <c r="E2" s="9"/>
      <c r="F2" s="9"/>
      <c r="G2" s="5"/>
      <c r="H2" s="5"/>
      <c r="I2" s="5"/>
      <c r="J2" s="5"/>
      <c r="K2" s="124"/>
      <c r="L2" s="124"/>
      <c r="M2" s="124"/>
      <c r="N2" s="124"/>
      <c r="O2" s="5"/>
      <c r="P2" s="5"/>
      <c r="Q2" s="5"/>
      <c r="R2" s="5"/>
      <c r="S2" s="5"/>
      <c r="T2" s="5"/>
      <c r="U2" s="5"/>
      <c r="V2" s="5"/>
      <c r="W2" s="52" t="s">
        <v>33</v>
      </c>
      <c r="Y2" s="11"/>
    </row>
    <row r="3" spans="1:25" s="7" customFormat="1" ht="25.2" thickBot="1" x14ac:dyDescent="0.35">
      <c r="A3" s="8"/>
      <c r="B3" s="12" t="s">
        <v>2</v>
      </c>
      <c r="C3" s="3">
        <v>7</v>
      </c>
      <c r="D3" s="55" t="s">
        <v>42</v>
      </c>
      <c r="E3" s="9"/>
      <c r="F3" s="9"/>
      <c r="G3" s="10"/>
      <c r="H3" s="10"/>
      <c r="I3" s="10"/>
      <c r="J3" s="10"/>
      <c r="K3" s="127"/>
      <c r="L3" s="127"/>
      <c r="M3" s="127"/>
      <c r="N3" s="127"/>
      <c r="O3" s="10"/>
      <c r="P3" s="10"/>
      <c r="Q3" s="10"/>
      <c r="R3" s="10"/>
      <c r="S3" s="10"/>
      <c r="T3" s="10"/>
      <c r="U3" s="10"/>
      <c r="V3" s="10"/>
      <c r="W3" s="13" t="s">
        <v>34</v>
      </c>
    </row>
    <row r="4" spans="1:25" ht="12.75" customHeight="1" x14ac:dyDescent="0.2">
      <c r="A4" s="14"/>
      <c r="B4" s="15"/>
      <c r="C4" s="15"/>
      <c r="D4" s="16" t="s">
        <v>3</v>
      </c>
      <c r="E4" s="17" t="s">
        <v>4</v>
      </c>
      <c r="F4" s="183" t="s">
        <v>5</v>
      </c>
      <c r="G4" s="186" t="s">
        <v>6</v>
      </c>
      <c r="H4" s="174"/>
      <c r="I4" s="174"/>
      <c r="J4" s="175"/>
      <c r="K4" s="177" t="s">
        <v>43</v>
      </c>
      <c r="L4" s="177"/>
      <c r="M4" s="177"/>
      <c r="N4" s="178"/>
      <c r="O4" s="179" t="s">
        <v>44</v>
      </c>
      <c r="P4" s="180"/>
      <c r="Q4" s="157" t="s">
        <v>46</v>
      </c>
      <c r="R4" s="158"/>
      <c r="S4" s="157" t="s">
        <v>47</v>
      </c>
      <c r="T4" s="158"/>
      <c r="U4" s="161" t="s">
        <v>48</v>
      </c>
      <c r="V4" s="162"/>
      <c r="W4" s="18" t="s">
        <v>35</v>
      </c>
    </row>
    <row r="5" spans="1:25" ht="12.75" customHeight="1" x14ac:dyDescent="0.2">
      <c r="A5" s="20" t="s">
        <v>7</v>
      </c>
      <c r="B5" s="21" t="s">
        <v>8</v>
      </c>
      <c r="C5" s="22" t="s">
        <v>9</v>
      </c>
      <c r="D5" s="23" t="s">
        <v>10</v>
      </c>
      <c r="E5" s="24" t="s">
        <v>11</v>
      </c>
      <c r="F5" s="184"/>
      <c r="G5" s="153" t="s">
        <v>12</v>
      </c>
      <c r="H5" s="25" t="s">
        <v>13</v>
      </c>
      <c r="I5" s="163" t="s">
        <v>49</v>
      </c>
      <c r="J5" s="164"/>
      <c r="K5" s="128" t="s">
        <v>12</v>
      </c>
      <c r="L5" s="129" t="s">
        <v>13</v>
      </c>
      <c r="M5" s="165" t="s">
        <v>50</v>
      </c>
      <c r="N5" s="166"/>
      <c r="O5" s="167" t="s">
        <v>51</v>
      </c>
      <c r="P5" s="164"/>
      <c r="Q5" s="159"/>
      <c r="R5" s="160"/>
      <c r="S5" s="159"/>
      <c r="T5" s="160"/>
      <c r="U5" s="170" t="s">
        <v>25</v>
      </c>
      <c r="V5" s="166"/>
      <c r="W5" s="26" t="s">
        <v>36</v>
      </c>
    </row>
    <row r="6" spans="1:25" ht="10.8" thickBot="1" x14ac:dyDescent="0.25">
      <c r="A6" s="27"/>
      <c r="B6" s="28"/>
      <c r="C6" s="28"/>
      <c r="D6" s="29"/>
      <c r="E6" s="30"/>
      <c r="F6" s="185"/>
      <c r="G6" s="156" t="s">
        <v>53</v>
      </c>
      <c r="H6" s="131" t="s">
        <v>53</v>
      </c>
      <c r="I6" s="33" t="s">
        <v>53</v>
      </c>
      <c r="J6" s="132" t="s">
        <v>15</v>
      </c>
      <c r="K6" s="133" t="s">
        <v>14</v>
      </c>
      <c r="L6" s="134" t="s">
        <v>14</v>
      </c>
      <c r="M6" s="135" t="s">
        <v>14</v>
      </c>
      <c r="N6" s="136" t="s">
        <v>15</v>
      </c>
      <c r="O6" s="31" t="s">
        <v>16</v>
      </c>
      <c r="P6" s="132" t="s">
        <v>15</v>
      </c>
      <c r="Q6" s="31" t="s">
        <v>78</v>
      </c>
      <c r="R6" s="132" t="s">
        <v>15</v>
      </c>
      <c r="S6" s="31" t="s">
        <v>54</v>
      </c>
      <c r="T6" s="132" t="s">
        <v>15</v>
      </c>
      <c r="U6" s="51" t="s">
        <v>55</v>
      </c>
      <c r="V6" s="136" t="s">
        <v>15</v>
      </c>
      <c r="W6" s="35"/>
    </row>
    <row r="7" spans="1:25" ht="18" customHeight="1" x14ac:dyDescent="0.2">
      <c r="A7" s="36">
        <f>IF(W7="---","---",IF(COUNT(J7,N7,P7,R7,T7,V7)&lt;5,"-",RANK(W7,W$7:W$9,1)))</f>
        <v>1</v>
      </c>
      <c r="B7" s="37" t="s">
        <v>219</v>
      </c>
      <c r="C7" s="38" t="s">
        <v>343</v>
      </c>
      <c r="D7" s="56">
        <v>30596</v>
      </c>
      <c r="E7" s="138" t="s">
        <v>61</v>
      </c>
      <c r="F7" s="58">
        <f>IF(COUNT(D7)=0,"---",43431-D7)</f>
        <v>12835</v>
      </c>
      <c r="G7" s="154">
        <v>58</v>
      </c>
      <c r="H7" s="141">
        <v>59</v>
      </c>
      <c r="I7" s="142">
        <f>IF(COUNT(G7:H7)=0,"---",IF(COUNT(G7:H7)=1,"-",AVERAGE(G7:H7)))</f>
        <v>58.5</v>
      </c>
      <c r="J7" s="143">
        <f>IF(I7="---","---",IF(I7="-","-",IF(I7="dnf",COUNTA(I$7:I$9),IF(OR(I7="dns",I7="dq"),COUNTA(I$7:I$9)*2,RANK(I7,I$7:I$9,0)))))</f>
        <v>2</v>
      </c>
      <c r="K7" s="144">
        <v>24</v>
      </c>
      <c r="L7" s="145">
        <v>26</v>
      </c>
      <c r="M7" s="142">
        <f>IF(COUNT(K7:L7)=0,"---",IF(COUNT(K7:L7)=1,"-",AVERAGE(K7:L7)))</f>
        <v>25</v>
      </c>
      <c r="N7" s="146">
        <f>IF(M7="---","---",IF(M7="dnf",COUNTA(M$7:M$9),IF(OR(M7="dns",M7="dq"),COUNTA(M$7:M$9)*2,RANK(M7,M$7:M$9,0))))</f>
        <v>2</v>
      </c>
      <c r="O7" s="147">
        <v>33</v>
      </c>
      <c r="P7" s="143">
        <f>IF(O7=0,"---",IF(O7="dnf",COUNTA(O$7:O$9),IF(OR(O7="dns",O7="dq"),COUNTA(O$7:O$9)*2,RANK(O7,O$7:O$9,0))))</f>
        <v>1</v>
      </c>
      <c r="Q7" s="147">
        <v>7</v>
      </c>
      <c r="R7" s="143">
        <f>IF(COUNT(Q7)=0,"---",IF(Q7="dnf",COUNTA(Q$7:Q$9),IF(OR(Q7="dns",Q7="dq"),COUNTA(Q$7:Q$9)*2,RANK(Q7,Q$7:Q$9,1))))</f>
        <v>3</v>
      </c>
      <c r="S7" s="147">
        <v>89</v>
      </c>
      <c r="T7" s="143">
        <f>IF(S7=0,"---",IF(S7="dnf",COUNTA(S$7:S$9),IF(OR(S7="dns",S7="dq"),COUNTA(S$7:S$9)*2,RANK(S7,S$7:S$9,0))))</f>
        <v>1</v>
      </c>
      <c r="U7" s="149">
        <v>2.3240740740740743E-3</v>
      </c>
      <c r="V7" s="143">
        <f>IF(COUNT(U7)=0,"-",IF(U7="dnf",COUNTA(U$7:U$9),IF(OR(U7="dns",U7="dq"),COUNTA(U$7:U$9)*2,RANK(U7,U$7:U$9,1))))</f>
        <v>1</v>
      </c>
      <c r="W7" s="44">
        <f>IF(SUM(J7,N7,P7,R7,T7,V7)=0,"---",IF(COUNT(J7,N7,P7,R7,T7,V7)&lt;5,"-",SUM(J7,N7,P7,R7,T7,V7)))</f>
        <v>10</v>
      </c>
    </row>
    <row r="8" spans="1:25" ht="18" customHeight="1" x14ac:dyDescent="0.2">
      <c r="A8" s="36">
        <f>IF(W8="---","---",IF(COUNT(J8,N8,P8,R8,T8,V8)&lt;5,"-",RANK(W8,W$7:W$9,1)))</f>
        <v>2</v>
      </c>
      <c r="B8" s="37" t="s">
        <v>148</v>
      </c>
      <c r="C8" s="38" t="s">
        <v>344</v>
      </c>
      <c r="D8" s="56">
        <v>29916</v>
      </c>
      <c r="E8" s="138" t="s">
        <v>178</v>
      </c>
      <c r="F8" s="58">
        <f>IF(COUNT(D8)=0,"---",43431-D8)</f>
        <v>13515</v>
      </c>
      <c r="G8" s="154">
        <v>78</v>
      </c>
      <c r="H8" s="141">
        <v>72</v>
      </c>
      <c r="I8" s="142">
        <f>IF(COUNT(G8:H8)=0,"---",IF(COUNT(G8:H8)=1,"-",AVERAGE(G8:H8)))</f>
        <v>75</v>
      </c>
      <c r="J8" s="143">
        <f>IF(I8="---","---",IF(I8="-","-",IF(I8="dnf",COUNTA(I$7:I$9),IF(OR(I8="dns",I8="dq"),COUNTA(I$7:I$9)*2,RANK(I8,I$7:I$9,0)))))</f>
        <v>1</v>
      </c>
      <c r="K8" s="144">
        <v>21</v>
      </c>
      <c r="L8" s="145">
        <v>22</v>
      </c>
      <c r="M8" s="142">
        <f>IF(COUNT(K8:L8)=0,"---",IF(COUNT(K8:L8)=1,"-",AVERAGE(K8:L8)))</f>
        <v>21.5</v>
      </c>
      <c r="N8" s="146">
        <f>IF(M8="---","---",IF(M8="dnf",COUNTA(M$7:M$9),IF(OR(M8="dns",M8="dq"),COUNTA(M$7:M$9)*2,RANK(M8,M$7:M$9,0))))</f>
        <v>3</v>
      </c>
      <c r="O8" s="147">
        <v>30</v>
      </c>
      <c r="P8" s="143">
        <f>IF(O8=0,"---",IF(O8="dnf",COUNTA(O$7:O$9),IF(OR(O8="dns",O8="dq"),COUNTA(O$7:O$9)*2,RANK(O8,O$7:O$9,0))))</f>
        <v>2</v>
      </c>
      <c r="Q8" s="147">
        <v>1</v>
      </c>
      <c r="R8" s="143">
        <f>IF(COUNT(Q8)=0,"---",IF(Q8="dnf",COUNTA(Q$7:Q$9),IF(OR(Q8="dns",Q8="dq"),COUNTA(Q$7:Q$9)*2,RANK(Q8,Q$7:Q$9,1))))</f>
        <v>1</v>
      </c>
      <c r="S8" s="147">
        <v>60</v>
      </c>
      <c r="T8" s="143">
        <f>IF(S8=0,"---",IF(S8="dnf",COUNTA(S$7:S$9),IF(OR(S8="dns",S8="dq"),COUNTA(S$7:S$9)*2,RANK(S8,S$7:S$9,0))))</f>
        <v>2</v>
      </c>
      <c r="U8" s="149">
        <v>2.5636574074074073E-3</v>
      </c>
      <c r="V8" s="143">
        <f>IF(COUNT(U8)=0,"-",IF(U8="dnf",COUNTA(U$7:U$9),IF(OR(U8="dns",U8="dq"),COUNTA(U$7:U$9)*2,RANK(U8,U$7:U$9,1))))</f>
        <v>3</v>
      </c>
      <c r="W8" s="44">
        <f>IF(SUM(J8,N8,P8,R8,T8,V8)=0,"---",IF(COUNT(J8,N8,P8,R8,T8,V8)&lt;5,"-",SUM(J8,N8,P8,R8,T8,V8)))</f>
        <v>12</v>
      </c>
    </row>
    <row r="9" spans="1:25" ht="18" customHeight="1" x14ac:dyDescent="0.2">
      <c r="A9" s="36">
        <f>IF(W9="---","---",IF(COUNT(J9,N9,P9,R9,T9,V9)&lt;5,"-",RANK(W9,W$7:W$9,1)))</f>
        <v>3</v>
      </c>
      <c r="B9" s="37" t="s">
        <v>345</v>
      </c>
      <c r="C9" s="38" t="s">
        <v>346</v>
      </c>
      <c r="D9" s="56">
        <v>28893</v>
      </c>
      <c r="E9" s="138" t="s">
        <v>72</v>
      </c>
      <c r="F9" s="58">
        <f>IF(COUNT(D9)=0,"---",43431-D9)</f>
        <v>14538</v>
      </c>
      <c r="G9" s="154">
        <v>47</v>
      </c>
      <c r="H9" s="141">
        <v>47</v>
      </c>
      <c r="I9" s="142">
        <f>IF(COUNT(G9:H9)=0,"---",IF(COUNT(G9:H9)=1,"-",AVERAGE(G9:H9)))</f>
        <v>47</v>
      </c>
      <c r="J9" s="143">
        <f>IF(I9="---","---",IF(I9="-","-",IF(I9="dnf",COUNTA(I$7:I$9),IF(OR(I9="dns",I9="dq"),COUNTA(I$7:I$9)*2,RANK(I9,I$7:I$9,0)))))</f>
        <v>3</v>
      </c>
      <c r="K9" s="144">
        <v>28</v>
      </c>
      <c r="L9" s="145">
        <v>30</v>
      </c>
      <c r="M9" s="142">
        <f>IF(COUNT(K9:L9)=0,"---",IF(COUNT(K9:L9)=1,"-",AVERAGE(K9:L9)))</f>
        <v>29</v>
      </c>
      <c r="N9" s="146">
        <f>IF(M9="---","---",IF(M9="dnf",COUNTA(M$7:M$9),IF(OR(M9="dns",M9="dq"),COUNTA(M$7:M$9)*2,RANK(M9,M$7:M$9,0))))</f>
        <v>1</v>
      </c>
      <c r="O9" s="147">
        <v>28</v>
      </c>
      <c r="P9" s="143">
        <f>IF(O9=0,"---",IF(O9="dnf",COUNTA(O$7:O$9),IF(OR(O9="dns",O9="dq"),COUNTA(O$7:O$9)*2,RANK(O9,O$7:O$9,0))))</f>
        <v>3</v>
      </c>
      <c r="Q9" s="147">
        <v>6</v>
      </c>
      <c r="R9" s="143">
        <f>IF(COUNT(Q9)=0,"---",IF(Q9="dnf",COUNTA(Q$7:Q$9),IF(OR(Q9="dns",Q9="dq"),COUNTA(Q$7:Q$9)*2,RANK(Q9,Q$7:Q$9,1))))</f>
        <v>2</v>
      </c>
      <c r="S9" s="147">
        <v>42</v>
      </c>
      <c r="T9" s="143">
        <f>IF(S9=0,"---",IF(S9="dnf",COUNTA(S$7:S$9),IF(OR(S9="dns",S9="dq"),COUNTA(S$7:S$9)*2,RANK(S9,S$7:S$9,0))))</f>
        <v>3</v>
      </c>
      <c r="U9" s="149">
        <v>2.4849537037037036E-3</v>
      </c>
      <c r="V9" s="143">
        <f>IF(COUNT(U9)=0,"-",IF(U9="dnf",COUNTA(U$7:U$9),IF(OR(U9="dns",U9="dq"),COUNTA(U$7:U$9)*2,RANK(U9,U$7:U$9,1))))</f>
        <v>2</v>
      </c>
      <c r="W9" s="44">
        <f>IF(SUM(J9,N9,P9,R9,T9,V9)=0,"---",IF(COUNT(J9,N9,P9,R9,T9,V9)&lt;5,"-",SUM(J9,N9,P9,R9,T9,V9)))</f>
        <v>14</v>
      </c>
    </row>
  </sheetData>
  <mergeCells count="11">
    <mergeCell ref="F4:F6"/>
    <mergeCell ref="G4:J4"/>
    <mergeCell ref="K4:N4"/>
    <mergeCell ref="O4:P4"/>
    <mergeCell ref="Q4:R5"/>
    <mergeCell ref="U4:V4"/>
    <mergeCell ref="I5:J5"/>
    <mergeCell ref="M5:N5"/>
    <mergeCell ref="O5:P5"/>
    <mergeCell ref="U5:V5"/>
    <mergeCell ref="S4:T5"/>
  </mergeCells>
  <printOptions horizontalCentered="1"/>
  <pageMargins left="0.39" right="0.38" top="0.59055118110236227" bottom="0.31496062992125984" header="0.39370078740157483" footer="0.23622047244094491"/>
  <pageSetup paperSize="9" orientation="landscape" r:id="rId1"/>
  <headerFooter alignWithMargins="0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Y13"/>
  <sheetViews>
    <sheetView zoomScale="120" zoomScaleNormal="120" workbookViewId="0"/>
  </sheetViews>
  <sheetFormatPr defaultColWidth="9.109375" defaultRowHeight="10.199999999999999" x14ac:dyDescent="0.2"/>
  <cols>
    <col min="1" max="1" width="4" style="19" customWidth="1"/>
    <col min="2" max="2" width="9" style="19" customWidth="1"/>
    <col min="3" max="3" width="13.6640625" style="19" customWidth="1"/>
    <col min="4" max="4" width="9.44140625" style="19" customWidth="1"/>
    <col min="5" max="5" width="20.77734375" style="19" customWidth="1"/>
    <col min="6" max="6" width="2.6640625" style="19" customWidth="1"/>
    <col min="7" max="8" width="3.33203125" style="19" customWidth="1"/>
    <col min="9" max="9" width="4.5546875" style="19" customWidth="1"/>
    <col min="10" max="10" width="3.6640625" style="19" customWidth="1"/>
    <col min="11" max="12" width="3.33203125" style="150" customWidth="1"/>
    <col min="13" max="13" width="4.33203125" style="150" customWidth="1"/>
    <col min="14" max="14" width="3.6640625" style="150" customWidth="1"/>
    <col min="15" max="15" width="4.44140625" style="19" customWidth="1"/>
    <col min="16" max="16" width="3.6640625" style="19" customWidth="1"/>
    <col min="17" max="17" width="4.5546875" style="19" customWidth="1"/>
    <col min="18" max="18" width="3.6640625" style="19" customWidth="1"/>
    <col min="19" max="19" width="3.88671875" style="19" customWidth="1"/>
    <col min="20" max="20" width="3.6640625" style="19" customWidth="1"/>
    <col min="21" max="21" width="5.33203125" style="19" customWidth="1"/>
    <col min="22" max="22" width="3.6640625" style="19" customWidth="1"/>
    <col min="23" max="23" width="5.109375" style="46" customWidth="1"/>
    <col min="24" max="16384" width="9.109375" style="19"/>
  </cols>
  <sheetData>
    <row r="1" spans="1:25" s="7" customFormat="1" ht="22.8" x14ac:dyDescent="0.25">
      <c r="A1" s="1"/>
      <c r="B1" s="2" t="s">
        <v>0</v>
      </c>
      <c r="C1" s="3" t="s">
        <v>40</v>
      </c>
      <c r="D1" s="4"/>
      <c r="E1" s="4"/>
      <c r="F1" s="4"/>
      <c r="G1" s="5"/>
      <c r="H1" s="5"/>
      <c r="I1" s="5"/>
      <c r="J1" s="5"/>
      <c r="K1" s="124"/>
      <c r="L1" s="124"/>
      <c r="M1" s="124"/>
      <c r="N1" s="124"/>
      <c r="O1" s="5"/>
      <c r="P1" s="5"/>
      <c r="Q1" s="5"/>
      <c r="R1" s="5"/>
      <c r="S1" s="5"/>
      <c r="T1" s="5"/>
      <c r="U1" s="5"/>
      <c r="V1" s="5"/>
      <c r="W1" s="6" t="s">
        <v>32</v>
      </c>
    </row>
    <row r="2" spans="1:25" s="7" customFormat="1" ht="24.6" x14ac:dyDescent="0.25">
      <c r="A2" s="8"/>
      <c r="B2" s="2" t="s">
        <v>1</v>
      </c>
      <c r="C2" s="3" t="s">
        <v>387</v>
      </c>
      <c r="D2" s="9"/>
      <c r="E2" s="9"/>
      <c r="F2" s="9"/>
      <c r="G2" s="5"/>
      <c r="H2" s="5"/>
      <c r="I2" s="5"/>
      <c r="J2" s="5"/>
      <c r="K2" s="124"/>
      <c r="L2" s="124"/>
      <c r="M2" s="124"/>
      <c r="N2" s="124"/>
      <c r="O2" s="5"/>
      <c r="P2" s="5"/>
      <c r="Q2" s="5"/>
      <c r="R2" s="5"/>
      <c r="S2" s="5"/>
      <c r="T2" s="5"/>
      <c r="U2" s="5"/>
      <c r="V2" s="5"/>
      <c r="W2" s="52" t="s">
        <v>33</v>
      </c>
      <c r="Y2" s="11"/>
    </row>
    <row r="3" spans="1:25" s="7" customFormat="1" ht="25.2" thickBot="1" x14ac:dyDescent="0.35">
      <c r="A3" s="8"/>
      <c r="B3" s="12" t="s">
        <v>2</v>
      </c>
      <c r="C3" s="3">
        <v>8</v>
      </c>
      <c r="D3" s="55" t="s">
        <v>42</v>
      </c>
      <c r="E3" s="9"/>
      <c r="F3" s="9"/>
      <c r="G3" s="10"/>
      <c r="H3" s="10"/>
      <c r="I3" s="10"/>
      <c r="J3" s="10"/>
      <c r="K3" s="127"/>
      <c r="L3" s="127"/>
      <c r="M3" s="127"/>
      <c r="N3" s="127"/>
      <c r="O3" s="10"/>
      <c r="P3" s="10"/>
      <c r="Q3" s="10"/>
      <c r="R3" s="10"/>
      <c r="S3" s="10"/>
      <c r="T3" s="10"/>
      <c r="U3" s="10"/>
      <c r="V3" s="10"/>
      <c r="W3" s="13" t="s">
        <v>34</v>
      </c>
    </row>
    <row r="4" spans="1:25" ht="12.75" customHeight="1" x14ac:dyDescent="0.2">
      <c r="A4" s="14"/>
      <c r="B4" s="15"/>
      <c r="C4" s="15"/>
      <c r="D4" s="16" t="s">
        <v>3</v>
      </c>
      <c r="E4" s="17" t="s">
        <v>4</v>
      </c>
      <c r="F4" s="183" t="s">
        <v>5</v>
      </c>
      <c r="G4" s="186" t="s">
        <v>6</v>
      </c>
      <c r="H4" s="174"/>
      <c r="I4" s="174"/>
      <c r="J4" s="175"/>
      <c r="K4" s="177" t="s">
        <v>43</v>
      </c>
      <c r="L4" s="177"/>
      <c r="M4" s="177"/>
      <c r="N4" s="178"/>
      <c r="O4" s="179" t="s">
        <v>44</v>
      </c>
      <c r="P4" s="180"/>
      <c r="Q4" s="157" t="s">
        <v>46</v>
      </c>
      <c r="R4" s="158"/>
      <c r="S4" s="157" t="s">
        <v>47</v>
      </c>
      <c r="T4" s="158"/>
      <c r="U4" s="161" t="s">
        <v>48</v>
      </c>
      <c r="V4" s="162"/>
      <c r="W4" s="18" t="s">
        <v>35</v>
      </c>
    </row>
    <row r="5" spans="1:25" ht="12.75" customHeight="1" x14ac:dyDescent="0.2">
      <c r="A5" s="20" t="s">
        <v>7</v>
      </c>
      <c r="B5" s="21" t="s">
        <v>8</v>
      </c>
      <c r="C5" s="22" t="s">
        <v>9</v>
      </c>
      <c r="D5" s="23" t="s">
        <v>10</v>
      </c>
      <c r="E5" s="24" t="s">
        <v>11</v>
      </c>
      <c r="F5" s="184"/>
      <c r="G5" s="153" t="s">
        <v>12</v>
      </c>
      <c r="H5" s="25" t="s">
        <v>13</v>
      </c>
      <c r="I5" s="163" t="s">
        <v>49</v>
      </c>
      <c r="J5" s="164"/>
      <c r="K5" s="128" t="s">
        <v>12</v>
      </c>
      <c r="L5" s="129" t="s">
        <v>13</v>
      </c>
      <c r="M5" s="165" t="s">
        <v>50</v>
      </c>
      <c r="N5" s="166"/>
      <c r="O5" s="167" t="s">
        <v>51</v>
      </c>
      <c r="P5" s="164"/>
      <c r="Q5" s="159"/>
      <c r="R5" s="160"/>
      <c r="S5" s="159"/>
      <c r="T5" s="160"/>
      <c r="U5" s="170" t="s">
        <v>25</v>
      </c>
      <c r="V5" s="166"/>
      <c r="W5" s="26" t="s">
        <v>36</v>
      </c>
    </row>
    <row r="6" spans="1:25" ht="10.8" thickBot="1" x14ac:dyDescent="0.25">
      <c r="A6" s="27"/>
      <c r="B6" s="28"/>
      <c r="C6" s="28"/>
      <c r="D6" s="29"/>
      <c r="E6" s="30"/>
      <c r="F6" s="185"/>
      <c r="G6" s="156" t="s">
        <v>53</v>
      </c>
      <c r="H6" s="131" t="s">
        <v>53</v>
      </c>
      <c r="I6" s="33" t="s">
        <v>53</v>
      </c>
      <c r="J6" s="132" t="s">
        <v>15</v>
      </c>
      <c r="K6" s="133" t="s">
        <v>14</v>
      </c>
      <c r="L6" s="134" t="s">
        <v>14</v>
      </c>
      <c r="M6" s="135" t="s">
        <v>14</v>
      </c>
      <c r="N6" s="136" t="s">
        <v>15</v>
      </c>
      <c r="O6" s="31" t="s">
        <v>16</v>
      </c>
      <c r="P6" s="132" t="s">
        <v>15</v>
      </c>
      <c r="Q6" s="31" t="s">
        <v>78</v>
      </c>
      <c r="R6" s="132" t="s">
        <v>15</v>
      </c>
      <c r="S6" s="31" t="s">
        <v>54</v>
      </c>
      <c r="T6" s="132" t="s">
        <v>15</v>
      </c>
      <c r="U6" s="51" t="s">
        <v>55</v>
      </c>
      <c r="V6" s="136" t="s">
        <v>15</v>
      </c>
      <c r="W6" s="35"/>
    </row>
    <row r="7" spans="1:25" ht="18" customHeight="1" x14ac:dyDescent="0.2">
      <c r="A7" s="36">
        <f t="shared" ref="A7:A13" si="0">IF(W7="---","---",IF(COUNT(J7,N7,P7,R7,T7,V7)&lt;5,"-",RANK(W7,W$7:W$13,1)))</f>
        <v>1</v>
      </c>
      <c r="B7" s="37" t="s">
        <v>394</v>
      </c>
      <c r="C7" s="38" t="s">
        <v>395</v>
      </c>
      <c r="D7" s="56">
        <v>27102</v>
      </c>
      <c r="E7" s="138" t="s">
        <v>72</v>
      </c>
      <c r="F7" s="58">
        <f t="shared" ref="F7:F13" si="1">IF(COUNT(D7)=0,"---",43431-D7)</f>
        <v>16329</v>
      </c>
      <c r="G7" s="154">
        <v>34</v>
      </c>
      <c r="H7" s="141">
        <v>29</v>
      </c>
      <c r="I7" s="142">
        <f t="shared" ref="I7:I13" si="2">IF(COUNT(G7:H7)=0,"---",IF(COUNT(G7:H7)=1,"-",AVERAGE(G7:H7)))</f>
        <v>31.5</v>
      </c>
      <c r="J7" s="143">
        <f t="shared" ref="J7:J13" si="3">IF(I7="---","---",IF(I7="-","-",IF(I7="dnf",COUNTA(I$7:I$13),IF(OR(I7="dns",I7="dq"),COUNTA(I$7:I$13)*2,RANK(I7,I$7:I$13,0)))))</f>
        <v>3</v>
      </c>
      <c r="K7" s="144">
        <v>19</v>
      </c>
      <c r="L7" s="145">
        <v>22</v>
      </c>
      <c r="M7" s="142">
        <f t="shared" ref="M7:M13" si="4">IF(COUNT(K7:L7)=0,"---",IF(COUNT(K7:L7)=1,"-",AVERAGE(K7:L7)))</f>
        <v>20.5</v>
      </c>
      <c r="N7" s="146">
        <f t="shared" ref="N7:N13" si="5">IF(M7="---","---",IF(M7="dnf",COUNTA(M$7:M$13),IF(OR(M7="dns",M7="dq"),COUNTA(M$7:M$13)*2,RANK(M7,M$7:M$13,0))))</f>
        <v>5</v>
      </c>
      <c r="O7" s="147">
        <v>30</v>
      </c>
      <c r="P7" s="143">
        <f t="shared" ref="P7:P13" si="6">IF(O7=0,"---",IF(O7="dnf",COUNTA(O$7:O$13),IF(OR(O7="dns",O7="dq"),COUNTA(O$7:O$13)*2,RANK(O7,O$7:O$13,0))))</f>
        <v>2</v>
      </c>
      <c r="Q7" s="147">
        <v>2</v>
      </c>
      <c r="R7" s="143">
        <f t="shared" ref="R7:R13" si="7">IF(COUNT(Q7)=0,"---",IF(Q7="dnf",COUNTA(Q$7:Q$13),IF(OR(Q7="dns",Q7="dq"),COUNTA(Q$7:Q$13)*2,RANK(Q7,Q$7:Q$13,1))))</f>
        <v>1</v>
      </c>
      <c r="S7" s="147">
        <v>75</v>
      </c>
      <c r="T7" s="143">
        <f t="shared" ref="T7:T13" si="8">IF(S7=0,"---",IF(S7="dnf",COUNTA(S$7:S$13),IF(OR(S7="dns",S7="dq"),COUNTA(S$7:S$13)*2,RANK(S7,S$7:S$13,0))))</f>
        <v>2</v>
      </c>
      <c r="U7" s="149">
        <v>2.5983796296296297E-3</v>
      </c>
      <c r="V7" s="143">
        <f t="shared" ref="V7:V13" si="9">IF(COUNT(U7)=0,"-",IF(U7="dnf",COUNTA(U$7:U$13),IF(OR(U7="dns",U7="dq"),COUNTA(U$7:U$13)*2,RANK(U7,U$7:U$13,1))))</f>
        <v>1</v>
      </c>
      <c r="W7" s="44">
        <f t="shared" ref="W7:W13" si="10">IF(SUM(J7,N7,P7,R7,T7,V7)=0,"---",IF(COUNT(J7,N7,P7,R7,T7,V7)&lt;5,"-",SUM(J7,N7,P7,R7,T7,V7)))</f>
        <v>14</v>
      </c>
    </row>
    <row r="8" spans="1:25" ht="18" customHeight="1" x14ac:dyDescent="0.2">
      <c r="A8" s="36">
        <f t="shared" si="0"/>
        <v>2</v>
      </c>
      <c r="B8" s="37" t="s">
        <v>211</v>
      </c>
      <c r="C8" s="38" t="s">
        <v>396</v>
      </c>
      <c r="D8" s="56">
        <v>28228</v>
      </c>
      <c r="E8" s="138" t="s">
        <v>215</v>
      </c>
      <c r="F8" s="58">
        <f t="shared" si="1"/>
        <v>15203</v>
      </c>
      <c r="G8" s="154">
        <v>31</v>
      </c>
      <c r="H8" s="141">
        <v>28</v>
      </c>
      <c r="I8" s="142">
        <f t="shared" si="2"/>
        <v>29.5</v>
      </c>
      <c r="J8" s="143">
        <f t="shared" si="3"/>
        <v>4</v>
      </c>
      <c r="K8" s="144">
        <v>26</v>
      </c>
      <c r="L8" s="145">
        <v>24</v>
      </c>
      <c r="M8" s="142">
        <f t="shared" si="4"/>
        <v>25</v>
      </c>
      <c r="N8" s="146">
        <f t="shared" si="5"/>
        <v>2</v>
      </c>
      <c r="O8" s="147">
        <v>33</v>
      </c>
      <c r="P8" s="143">
        <f t="shared" si="6"/>
        <v>1</v>
      </c>
      <c r="Q8" s="147">
        <v>5</v>
      </c>
      <c r="R8" s="143">
        <f t="shared" si="7"/>
        <v>5</v>
      </c>
      <c r="S8" s="147">
        <v>102</v>
      </c>
      <c r="T8" s="143">
        <f t="shared" si="8"/>
        <v>1</v>
      </c>
      <c r="U8" s="149">
        <v>2.7025462962962962E-3</v>
      </c>
      <c r="V8" s="143">
        <f t="shared" si="9"/>
        <v>2</v>
      </c>
      <c r="W8" s="44">
        <f t="shared" si="10"/>
        <v>15</v>
      </c>
    </row>
    <row r="9" spans="1:25" ht="18" customHeight="1" x14ac:dyDescent="0.2">
      <c r="A9" s="36">
        <f t="shared" si="0"/>
        <v>3</v>
      </c>
      <c r="B9" s="37" t="s">
        <v>397</v>
      </c>
      <c r="C9" s="38" t="s">
        <v>398</v>
      </c>
      <c r="D9" s="56">
        <v>28770</v>
      </c>
      <c r="E9" s="138" t="s">
        <v>72</v>
      </c>
      <c r="F9" s="58">
        <f t="shared" si="1"/>
        <v>14661</v>
      </c>
      <c r="G9" s="154">
        <v>35</v>
      </c>
      <c r="H9" s="141">
        <v>30</v>
      </c>
      <c r="I9" s="142">
        <f t="shared" si="2"/>
        <v>32.5</v>
      </c>
      <c r="J9" s="143">
        <f t="shared" si="3"/>
        <v>1</v>
      </c>
      <c r="K9" s="144">
        <v>28</v>
      </c>
      <c r="L9" s="145">
        <v>27</v>
      </c>
      <c r="M9" s="142">
        <f t="shared" si="4"/>
        <v>27.5</v>
      </c>
      <c r="N9" s="146">
        <f t="shared" si="5"/>
        <v>1</v>
      </c>
      <c r="O9" s="147">
        <v>29</v>
      </c>
      <c r="P9" s="143">
        <f t="shared" si="6"/>
        <v>3</v>
      </c>
      <c r="Q9" s="147">
        <v>2</v>
      </c>
      <c r="R9" s="143">
        <f t="shared" si="7"/>
        <v>1</v>
      </c>
      <c r="S9" s="147">
        <v>54</v>
      </c>
      <c r="T9" s="143">
        <f t="shared" si="8"/>
        <v>5</v>
      </c>
      <c r="U9" s="149">
        <v>4.0462962962962961E-3</v>
      </c>
      <c r="V9" s="143">
        <f t="shared" si="9"/>
        <v>6</v>
      </c>
      <c r="W9" s="44">
        <f t="shared" si="10"/>
        <v>17</v>
      </c>
    </row>
    <row r="10" spans="1:25" ht="18" customHeight="1" x14ac:dyDescent="0.2">
      <c r="A10" s="36">
        <f t="shared" si="0"/>
        <v>4</v>
      </c>
      <c r="B10" s="37" t="s">
        <v>399</v>
      </c>
      <c r="C10" s="38" t="s">
        <v>400</v>
      </c>
      <c r="D10" s="56">
        <v>28160</v>
      </c>
      <c r="E10" s="138" t="s">
        <v>72</v>
      </c>
      <c r="F10" s="58">
        <f t="shared" si="1"/>
        <v>15271</v>
      </c>
      <c r="G10" s="154">
        <v>32</v>
      </c>
      <c r="H10" s="141">
        <v>27</v>
      </c>
      <c r="I10" s="142">
        <f t="shared" si="2"/>
        <v>29.5</v>
      </c>
      <c r="J10" s="143">
        <f t="shared" si="3"/>
        <v>4</v>
      </c>
      <c r="K10" s="144">
        <v>22</v>
      </c>
      <c r="L10" s="145">
        <v>24</v>
      </c>
      <c r="M10" s="142">
        <f t="shared" si="4"/>
        <v>23</v>
      </c>
      <c r="N10" s="146">
        <f t="shared" si="5"/>
        <v>3</v>
      </c>
      <c r="O10" s="147">
        <v>27</v>
      </c>
      <c r="P10" s="143">
        <f t="shared" si="6"/>
        <v>4</v>
      </c>
      <c r="Q10" s="147">
        <v>4</v>
      </c>
      <c r="R10" s="143">
        <f t="shared" si="7"/>
        <v>3</v>
      </c>
      <c r="S10" s="147">
        <v>61</v>
      </c>
      <c r="T10" s="143">
        <f t="shared" si="8"/>
        <v>4</v>
      </c>
      <c r="U10" s="149">
        <v>3.3113425925925927E-3</v>
      </c>
      <c r="V10" s="143">
        <f t="shared" si="9"/>
        <v>4</v>
      </c>
      <c r="W10" s="44">
        <f t="shared" si="10"/>
        <v>22</v>
      </c>
    </row>
    <row r="11" spans="1:25" ht="18" customHeight="1" x14ac:dyDescent="0.2">
      <c r="A11" s="36">
        <f t="shared" si="0"/>
        <v>5</v>
      </c>
      <c r="B11" s="37" t="s">
        <v>368</v>
      </c>
      <c r="C11" s="38" t="s">
        <v>401</v>
      </c>
      <c r="D11" s="56">
        <v>28128</v>
      </c>
      <c r="E11" s="138" t="s">
        <v>61</v>
      </c>
      <c r="F11" s="58">
        <f t="shared" si="1"/>
        <v>15303</v>
      </c>
      <c r="G11" s="154">
        <v>27</v>
      </c>
      <c r="H11" s="141">
        <v>26</v>
      </c>
      <c r="I11" s="142">
        <f t="shared" si="2"/>
        <v>26.5</v>
      </c>
      <c r="J11" s="143">
        <f t="shared" si="3"/>
        <v>6</v>
      </c>
      <c r="K11" s="144">
        <v>22</v>
      </c>
      <c r="L11" s="145">
        <v>24</v>
      </c>
      <c r="M11" s="142">
        <f t="shared" si="4"/>
        <v>23</v>
      </c>
      <c r="N11" s="146">
        <f t="shared" si="5"/>
        <v>3</v>
      </c>
      <c r="O11" s="147">
        <v>24</v>
      </c>
      <c r="P11" s="143">
        <f t="shared" si="6"/>
        <v>6</v>
      </c>
      <c r="Q11" s="147">
        <v>4</v>
      </c>
      <c r="R11" s="143">
        <f t="shared" si="7"/>
        <v>3</v>
      </c>
      <c r="S11" s="147">
        <v>66</v>
      </c>
      <c r="T11" s="143">
        <f t="shared" si="8"/>
        <v>3</v>
      </c>
      <c r="U11" s="149">
        <v>3.0694444444444445E-3</v>
      </c>
      <c r="V11" s="143">
        <f t="shared" si="9"/>
        <v>3</v>
      </c>
      <c r="W11" s="44">
        <f t="shared" si="10"/>
        <v>24</v>
      </c>
    </row>
    <row r="12" spans="1:25" ht="18" customHeight="1" x14ac:dyDescent="0.2">
      <c r="A12" s="36">
        <f t="shared" si="0"/>
        <v>6</v>
      </c>
      <c r="B12" s="37" t="s">
        <v>402</v>
      </c>
      <c r="C12" s="38" t="s">
        <v>403</v>
      </c>
      <c r="D12" s="56">
        <v>28720</v>
      </c>
      <c r="E12" s="138" t="s">
        <v>178</v>
      </c>
      <c r="F12" s="58">
        <f t="shared" si="1"/>
        <v>14711</v>
      </c>
      <c r="G12" s="154">
        <v>35</v>
      </c>
      <c r="H12" s="141">
        <v>30</v>
      </c>
      <c r="I12" s="142">
        <f t="shared" si="2"/>
        <v>32.5</v>
      </c>
      <c r="J12" s="143">
        <f t="shared" si="3"/>
        <v>1</v>
      </c>
      <c r="K12" s="144">
        <v>20</v>
      </c>
      <c r="L12" s="145">
        <v>21</v>
      </c>
      <c r="M12" s="142">
        <f t="shared" si="4"/>
        <v>20.5</v>
      </c>
      <c r="N12" s="146">
        <f t="shared" si="5"/>
        <v>5</v>
      </c>
      <c r="O12" s="147">
        <v>25</v>
      </c>
      <c r="P12" s="143">
        <f t="shared" si="6"/>
        <v>5</v>
      </c>
      <c r="Q12" s="147">
        <v>8</v>
      </c>
      <c r="R12" s="143">
        <f t="shared" si="7"/>
        <v>6</v>
      </c>
      <c r="S12" s="147">
        <v>43</v>
      </c>
      <c r="T12" s="143">
        <f t="shared" si="8"/>
        <v>6</v>
      </c>
      <c r="U12" s="149">
        <v>3.6122685185185181E-3</v>
      </c>
      <c r="V12" s="143">
        <f t="shared" si="9"/>
        <v>5</v>
      </c>
      <c r="W12" s="44">
        <f t="shared" si="10"/>
        <v>28</v>
      </c>
    </row>
    <row r="13" spans="1:25" ht="18" customHeight="1" x14ac:dyDescent="0.2">
      <c r="A13" s="36">
        <f t="shared" si="0"/>
        <v>7</v>
      </c>
      <c r="B13" s="37" t="s">
        <v>404</v>
      </c>
      <c r="C13" s="38" t="s">
        <v>405</v>
      </c>
      <c r="D13" s="56">
        <v>28372</v>
      </c>
      <c r="E13" s="138" t="s">
        <v>83</v>
      </c>
      <c r="F13" s="58">
        <f t="shared" si="1"/>
        <v>15059</v>
      </c>
      <c r="G13" s="154">
        <v>28</v>
      </c>
      <c r="H13" s="141">
        <v>25</v>
      </c>
      <c r="I13" s="142">
        <f t="shared" si="2"/>
        <v>26.5</v>
      </c>
      <c r="J13" s="143">
        <f t="shared" si="3"/>
        <v>6</v>
      </c>
      <c r="K13" s="144">
        <v>19</v>
      </c>
      <c r="L13" s="145">
        <v>21</v>
      </c>
      <c r="M13" s="142">
        <f t="shared" si="4"/>
        <v>20</v>
      </c>
      <c r="N13" s="146">
        <f t="shared" si="5"/>
        <v>7</v>
      </c>
      <c r="O13" s="147">
        <v>18</v>
      </c>
      <c r="P13" s="143">
        <f t="shared" si="6"/>
        <v>7</v>
      </c>
      <c r="Q13" s="147">
        <v>9</v>
      </c>
      <c r="R13" s="143">
        <f t="shared" si="7"/>
        <v>7</v>
      </c>
      <c r="S13" s="147">
        <v>14</v>
      </c>
      <c r="T13" s="143">
        <f t="shared" si="8"/>
        <v>7</v>
      </c>
      <c r="U13" s="149">
        <v>4.5682870370370365E-3</v>
      </c>
      <c r="V13" s="143">
        <f t="shared" si="9"/>
        <v>7</v>
      </c>
      <c r="W13" s="44">
        <f t="shared" si="10"/>
        <v>41</v>
      </c>
    </row>
  </sheetData>
  <mergeCells count="11">
    <mergeCell ref="F4:F6"/>
    <mergeCell ref="G4:J4"/>
    <mergeCell ref="K4:N4"/>
    <mergeCell ref="O4:P4"/>
    <mergeCell ref="Q4:R5"/>
    <mergeCell ref="U4:V4"/>
    <mergeCell ref="I5:J5"/>
    <mergeCell ref="M5:N5"/>
    <mergeCell ref="O5:P5"/>
    <mergeCell ref="U5:V5"/>
    <mergeCell ref="S4:T5"/>
  </mergeCells>
  <printOptions horizontalCentered="1"/>
  <pageMargins left="0.39" right="0.38" top="0.59055118110236227" bottom="0.31496062992125984" header="0.39370078740157483" footer="0.23622047244094491"/>
  <pageSetup paperSize="9" orientation="landscape" r:id="rId1"/>
  <headerFooter alignWithMargins="0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Y9"/>
  <sheetViews>
    <sheetView zoomScale="120" zoomScaleNormal="120" workbookViewId="0"/>
  </sheetViews>
  <sheetFormatPr defaultColWidth="9.109375" defaultRowHeight="10.199999999999999" x14ac:dyDescent="0.2"/>
  <cols>
    <col min="1" max="1" width="4" style="19" customWidth="1"/>
    <col min="2" max="2" width="9" style="19" customWidth="1"/>
    <col min="3" max="3" width="13.6640625" style="19" customWidth="1"/>
    <col min="4" max="4" width="9.44140625" style="19" customWidth="1"/>
    <col min="5" max="5" width="20.77734375" style="19" customWidth="1"/>
    <col min="6" max="6" width="2.6640625" style="19" customWidth="1"/>
    <col min="7" max="8" width="3.33203125" style="19" customWidth="1"/>
    <col min="9" max="9" width="4.5546875" style="19" customWidth="1"/>
    <col min="10" max="10" width="3.6640625" style="19" customWidth="1"/>
    <col min="11" max="12" width="3.33203125" style="150" customWidth="1"/>
    <col min="13" max="13" width="4.33203125" style="150" customWidth="1"/>
    <col min="14" max="14" width="3.6640625" style="150" customWidth="1"/>
    <col min="15" max="15" width="4.44140625" style="19" customWidth="1"/>
    <col min="16" max="16" width="3.6640625" style="19" customWidth="1"/>
    <col min="17" max="17" width="4.5546875" style="19" customWidth="1"/>
    <col min="18" max="18" width="3.6640625" style="19" customWidth="1"/>
    <col min="19" max="19" width="3.88671875" style="19" customWidth="1"/>
    <col min="20" max="20" width="3.6640625" style="19" customWidth="1"/>
    <col min="21" max="21" width="5.33203125" style="19" customWidth="1"/>
    <col min="22" max="22" width="3.6640625" style="19" customWidth="1"/>
    <col min="23" max="23" width="5.109375" style="46" customWidth="1"/>
    <col min="24" max="16384" width="9.109375" style="19"/>
  </cols>
  <sheetData>
    <row r="1" spans="1:25" s="7" customFormat="1" ht="22.8" x14ac:dyDescent="0.25">
      <c r="A1" s="1"/>
      <c r="B1" s="2" t="s">
        <v>0</v>
      </c>
      <c r="C1" s="3" t="s">
        <v>38</v>
      </c>
      <c r="D1" s="4"/>
      <c r="E1" s="4"/>
      <c r="F1" s="4"/>
      <c r="G1" s="5"/>
      <c r="H1" s="5"/>
      <c r="I1" s="5"/>
      <c r="J1" s="5"/>
      <c r="K1" s="124"/>
      <c r="L1" s="124"/>
      <c r="M1" s="124"/>
      <c r="N1" s="124"/>
      <c r="O1" s="5"/>
      <c r="P1" s="5"/>
      <c r="Q1" s="5"/>
      <c r="R1" s="5"/>
      <c r="S1" s="5"/>
      <c r="T1" s="5"/>
      <c r="U1" s="5"/>
      <c r="V1" s="5"/>
      <c r="W1" s="6" t="s">
        <v>32</v>
      </c>
    </row>
    <row r="2" spans="1:25" s="7" customFormat="1" ht="24.6" x14ac:dyDescent="0.25">
      <c r="A2" s="8"/>
      <c r="B2" s="2" t="s">
        <v>1</v>
      </c>
      <c r="C2" s="3" t="s">
        <v>387</v>
      </c>
      <c r="D2" s="9"/>
      <c r="E2" s="9"/>
      <c r="F2" s="9"/>
      <c r="G2" s="5"/>
      <c r="H2" s="5"/>
      <c r="I2" s="5"/>
      <c r="J2" s="5"/>
      <c r="K2" s="124"/>
      <c r="L2" s="124"/>
      <c r="M2" s="124"/>
      <c r="N2" s="124"/>
      <c r="O2" s="5"/>
      <c r="P2" s="5"/>
      <c r="Q2" s="5"/>
      <c r="R2" s="5"/>
      <c r="S2" s="5"/>
      <c r="T2" s="5"/>
      <c r="U2" s="5"/>
      <c r="V2" s="5"/>
      <c r="W2" s="52" t="s">
        <v>33</v>
      </c>
      <c r="Y2" s="11"/>
    </row>
    <row r="3" spans="1:25" s="7" customFormat="1" ht="25.2" thickBot="1" x14ac:dyDescent="0.35">
      <c r="A3" s="8"/>
      <c r="B3" s="12" t="s">
        <v>2</v>
      </c>
      <c r="C3" s="3">
        <v>8</v>
      </c>
      <c r="D3" s="55" t="s">
        <v>42</v>
      </c>
      <c r="E3" s="9"/>
      <c r="F3" s="9"/>
      <c r="G3" s="10"/>
      <c r="H3" s="10"/>
      <c r="I3" s="10"/>
      <c r="J3" s="10"/>
      <c r="K3" s="127"/>
      <c r="L3" s="127"/>
      <c r="M3" s="127"/>
      <c r="N3" s="127"/>
      <c r="O3" s="10"/>
      <c r="P3" s="10"/>
      <c r="Q3" s="10"/>
      <c r="R3" s="10"/>
      <c r="S3" s="10"/>
      <c r="T3" s="10"/>
      <c r="U3" s="10"/>
      <c r="V3" s="10"/>
      <c r="W3" s="13" t="s">
        <v>34</v>
      </c>
    </row>
    <row r="4" spans="1:25" ht="12.75" customHeight="1" x14ac:dyDescent="0.2">
      <c r="A4" s="14"/>
      <c r="B4" s="15"/>
      <c r="C4" s="15"/>
      <c r="D4" s="16" t="s">
        <v>3</v>
      </c>
      <c r="E4" s="17" t="s">
        <v>4</v>
      </c>
      <c r="F4" s="183" t="s">
        <v>5</v>
      </c>
      <c r="G4" s="186" t="s">
        <v>6</v>
      </c>
      <c r="H4" s="174"/>
      <c r="I4" s="174"/>
      <c r="J4" s="175"/>
      <c r="K4" s="177" t="s">
        <v>43</v>
      </c>
      <c r="L4" s="177"/>
      <c r="M4" s="177"/>
      <c r="N4" s="178"/>
      <c r="O4" s="179" t="s">
        <v>44</v>
      </c>
      <c r="P4" s="180"/>
      <c r="Q4" s="157" t="s">
        <v>46</v>
      </c>
      <c r="R4" s="158"/>
      <c r="S4" s="157" t="s">
        <v>47</v>
      </c>
      <c r="T4" s="158"/>
      <c r="U4" s="161" t="s">
        <v>48</v>
      </c>
      <c r="V4" s="162"/>
      <c r="W4" s="18" t="s">
        <v>35</v>
      </c>
    </row>
    <row r="5" spans="1:25" ht="12.75" customHeight="1" x14ac:dyDescent="0.2">
      <c r="A5" s="20" t="s">
        <v>7</v>
      </c>
      <c r="B5" s="21" t="s">
        <v>8</v>
      </c>
      <c r="C5" s="22" t="s">
        <v>9</v>
      </c>
      <c r="D5" s="23" t="s">
        <v>10</v>
      </c>
      <c r="E5" s="24" t="s">
        <v>11</v>
      </c>
      <c r="F5" s="184"/>
      <c r="G5" s="153" t="s">
        <v>12</v>
      </c>
      <c r="H5" s="25" t="s">
        <v>13</v>
      </c>
      <c r="I5" s="163" t="s">
        <v>49</v>
      </c>
      <c r="J5" s="164"/>
      <c r="K5" s="128" t="s">
        <v>12</v>
      </c>
      <c r="L5" s="129" t="s">
        <v>13</v>
      </c>
      <c r="M5" s="165" t="s">
        <v>50</v>
      </c>
      <c r="N5" s="166"/>
      <c r="O5" s="167" t="s">
        <v>51</v>
      </c>
      <c r="P5" s="164"/>
      <c r="Q5" s="159"/>
      <c r="R5" s="160"/>
      <c r="S5" s="159"/>
      <c r="T5" s="160"/>
      <c r="U5" s="170" t="s">
        <v>25</v>
      </c>
      <c r="V5" s="166"/>
      <c r="W5" s="26" t="s">
        <v>36</v>
      </c>
    </row>
    <row r="6" spans="1:25" ht="10.8" thickBot="1" x14ac:dyDescent="0.25">
      <c r="A6" s="27"/>
      <c r="B6" s="28"/>
      <c r="C6" s="28"/>
      <c r="D6" s="29"/>
      <c r="E6" s="30"/>
      <c r="F6" s="185"/>
      <c r="G6" s="156" t="s">
        <v>53</v>
      </c>
      <c r="H6" s="131" t="s">
        <v>53</v>
      </c>
      <c r="I6" s="33" t="s">
        <v>53</v>
      </c>
      <c r="J6" s="132" t="s">
        <v>15</v>
      </c>
      <c r="K6" s="133" t="s">
        <v>14</v>
      </c>
      <c r="L6" s="134" t="s">
        <v>14</v>
      </c>
      <c r="M6" s="135" t="s">
        <v>14</v>
      </c>
      <c r="N6" s="136" t="s">
        <v>15</v>
      </c>
      <c r="O6" s="31" t="s">
        <v>16</v>
      </c>
      <c r="P6" s="132" t="s">
        <v>15</v>
      </c>
      <c r="Q6" s="31" t="s">
        <v>78</v>
      </c>
      <c r="R6" s="132" t="s">
        <v>15</v>
      </c>
      <c r="S6" s="31" t="s">
        <v>54</v>
      </c>
      <c r="T6" s="132" t="s">
        <v>15</v>
      </c>
      <c r="U6" s="51" t="s">
        <v>55</v>
      </c>
      <c r="V6" s="136" t="s">
        <v>15</v>
      </c>
      <c r="W6" s="35"/>
    </row>
    <row r="7" spans="1:25" ht="18" customHeight="1" x14ac:dyDescent="0.2">
      <c r="A7" s="36">
        <f>IF(W7="---","---",IF(COUNT(J7,N7,P7,R7,T7,V7)&lt;5,"-",RANK(W7,W$7:W$9,1)))</f>
        <v>1</v>
      </c>
      <c r="B7" s="37" t="s">
        <v>245</v>
      </c>
      <c r="C7" s="38" t="s">
        <v>388</v>
      </c>
      <c r="D7" s="56">
        <v>27383</v>
      </c>
      <c r="E7" s="138" t="s">
        <v>215</v>
      </c>
      <c r="F7" s="58">
        <f>IF(COUNT(D7)=0,"---",43431-D7)</f>
        <v>16048</v>
      </c>
      <c r="G7" s="154">
        <v>54</v>
      </c>
      <c r="H7" s="141">
        <v>59</v>
      </c>
      <c r="I7" s="142">
        <f>IF(COUNT(G7:H7)=0,"---",IF(COUNT(G7:H7)=1,"-",AVERAGE(G7:H7)))</f>
        <v>56.5</v>
      </c>
      <c r="J7" s="143">
        <f>IF(I7="---","---",IF(I7="-","-",IF(I7="dnf",COUNTA(I$7:I$9),IF(OR(I7="dns",I7="dq"),COUNTA(I$7:I$9)*2,RANK(I7,I$7:I$9,0)))))</f>
        <v>1</v>
      </c>
      <c r="K7" s="144">
        <v>21</v>
      </c>
      <c r="L7" s="145">
        <v>23</v>
      </c>
      <c r="M7" s="142">
        <f>IF(COUNT(K7:L7)=0,"---",IF(COUNT(K7:L7)=1,"-",AVERAGE(K7:L7)))</f>
        <v>22</v>
      </c>
      <c r="N7" s="146">
        <f>IF(M7="---","---",IF(M7="dnf",COUNTA(M$7:M$9),IF(OR(M7="dns",M7="dq"),COUNTA(M$7:M$9)*2,RANK(M7,M$7:M$9,0))))</f>
        <v>3</v>
      </c>
      <c r="O7" s="147">
        <v>33</v>
      </c>
      <c r="P7" s="143">
        <f>IF(O7=0,"---",IF(O7="dnf",COUNTA(O$7:O$9),IF(OR(O7="dns",O7="dq"),COUNTA(O$7:O$9)*2,RANK(O7,O$7:O$9,0))))</f>
        <v>1</v>
      </c>
      <c r="Q7" s="147">
        <v>0</v>
      </c>
      <c r="R7" s="143">
        <f>IF(COUNT(Q7)=0,"---",IF(Q7="dnf",COUNTA(Q$7:Q$9),IF(OR(Q7="dns",Q7="dq"),COUNTA(Q$7:Q$9)*2,RANK(Q7,Q$7:Q$9,1))))</f>
        <v>1</v>
      </c>
      <c r="S7" s="147">
        <v>114</v>
      </c>
      <c r="T7" s="143">
        <f>IF(S7=0,"---",IF(S7="dnf",COUNTA(S$7:S$9),IF(OR(S7="dns",S7="dq"),COUNTA(S$7:S$9)*2,RANK(S7,S$7:S$9,0))))</f>
        <v>1</v>
      </c>
      <c r="U7" s="149">
        <v>2.538194444444444E-3</v>
      </c>
      <c r="V7" s="143">
        <f>IF(COUNT(U7)=0,"-",IF(U7="dnf",COUNTA(U$7:U$9),IF(OR(U7="dns",U7="dq"),COUNTA(U$7:U$9)*2,RANK(U7,U$7:U$9,1))))</f>
        <v>1</v>
      </c>
      <c r="W7" s="44">
        <f>IF(SUM(J7,N7,P7,R7,T7,V7)=0,"---",IF(COUNT(J7,N7,P7,R7,T7,V7)&lt;5,"-",SUM(J7,N7,P7,R7,T7,V7)))</f>
        <v>8</v>
      </c>
    </row>
    <row r="8" spans="1:25" ht="18" customHeight="1" x14ac:dyDescent="0.2">
      <c r="A8" s="36">
        <f>IF(W8="---","---",IF(COUNT(J8,N8,P8,R8,T8,V8)&lt;5,"-",RANK(W8,W$7:W$9,1)))</f>
        <v>2</v>
      </c>
      <c r="B8" s="37" t="s">
        <v>389</v>
      </c>
      <c r="C8" s="38" t="s">
        <v>390</v>
      </c>
      <c r="D8" s="56">
        <v>27667</v>
      </c>
      <c r="E8" s="138" t="s">
        <v>72</v>
      </c>
      <c r="F8" s="58">
        <f>IF(COUNT(D8)=0,"---",43431-D8)</f>
        <v>15764</v>
      </c>
      <c r="G8" s="154">
        <v>50</v>
      </c>
      <c r="H8" s="141">
        <v>55</v>
      </c>
      <c r="I8" s="142">
        <f>IF(COUNT(G8:H8)=0,"---",IF(COUNT(G8:H8)=1,"-",AVERAGE(G8:H8)))</f>
        <v>52.5</v>
      </c>
      <c r="J8" s="143">
        <f>IF(I8="---","---",IF(I8="-","-",IF(I8="dnf",COUNTA(I$7:I$9),IF(OR(I8="dns",I8="dq"),COUNTA(I$7:I$9)*2,RANK(I8,I$7:I$9,0)))))</f>
        <v>3</v>
      </c>
      <c r="K8" s="144">
        <v>36</v>
      </c>
      <c r="L8" s="145">
        <v>38</v>
      </c>
      <c r="M8" s="142">
        <f>IF(COUNT(K8:L8)=0,"---",IF(COUNT(K8:L8)=1,"-",AVERAGE(K8:L8)))</f>
        <v>37</v>
      </c>
      <c r="N8" s="146">
        <f>IF(M8="---","---",IF(M8="dnf",COUNTA(M$7:M$9),IF(OR(M8="dns",M8="dq"),COUNTA(M$7:M$9)*2,RANK(M8,M$7:M$9,0))))</f>
        <v>1</v>
      </c>
      <c r="O8" s="147">
        <v>30</v>
      </c>
      <c r="P8" s="143">
        <f>IF(O8=0,"---",IF(O8="dnf",COUNTA(O$7:O$9),IF(OR(O8="dns",O8="dq"),COUNTA(O$7:O$9)*2,RANK(O8,O$7:O$9,0))))</f>
        <v>2</v>
      </c>
      <c r="Q8" s="147">
        <v>4</v>
      </c>
      <c r="R8" s="143">
        <f>IF(COUNT(Q8)=0,"---",IF(Q8="dnf",COUNTA(Q$7:Q$9),IF(OR(Q8="dns",Q8="dq"),COUNTA(Q$7:Q$9)*2,RANK(Q8,Q$7:Q$9,1))))</f>
        <v>2</v>
      </c>
      <c r="S8" s="147">
        <v>103</v>
      </c>
      <c r="T8" s="143">
        <f>IF(S8=0,"---",IF(S8="dnf",COUNTA(S$7:S$9),IF(OR(S8="dns",S8="dq"),COUNTA(S$7:S$9)*2,RANK(S8,S$7:S$9,0))))</f>
        <v>2</v>
      </c>
      <c r="U8" s="149">
        <v>2.5659722222222225E-3</v>
      </c>
      <c r="V8" s="143">
        <f>IF(COUNT(U8)=0,"-",IF(U8="dnf",COUNTA(U$7:U$9),IF(OR(U8="dns",U8="dq"),COUNTA(U$7:U$9)*2,RANK(U8,U$7:U$9,1))))</f>
        <v>2</v>
      </c>
      <c r="W8" s="44">
        <f>IF(SUM(J8,N8,P8,R8,T8,V8)=0,"---",IF(COUNT(J8,N8,P8,R8,T8,V8)&lt;5,"-",SUM(J8,N8,P8,R8,T8,V8)))</f>
        <v>12</v>
      </c>
    </row>
    <row r="9" spans="1:25" ht="18" customHeight="1" x14ac:dyDescent="0.2">
      <c r="A9" s="36">
        <f>IF(W9="---","---",IF(COUNT(J9,N9,P9,R9,T9,V9)&lt;5,"-",RANK(W9,W$7:W$9,1)))</f>
        <v>3</v>
      </c>
      <c r="B9" s="37" t="s">
        <v>391</v>
      </c>
      <c r="C9" s="38" t="s">
        <v>392</v>
      </c>
      <c r="D9" s="56">
        <v>27677</v>
      </c>
      <c r="E9" s="138" t="s">
        <v>69</v>
      </c>
      <c r="F9" s="58">
        <f>IF(COUNT(D9)=0,"---",43431-D9)</f>
        <v>15754</v>
      </c>
      <c r="G9" s="154">
        <v>56</v>
      </c>
      <c r="H9" s="141">
        <v>54</v>
      </c>
      <c r="I9" s="142">
        <f>IF(COUNT(G9:H9)=0,"---",IF(COUNT(G9:H9)=1,"-",AVERAGE(G9:H9)))</f>
        <v>55</v>
      </c>
      <c r="J9" s="143">
        <f>IF(I9="---","---",IF(I9="-","-",IF(I9="dnf",COUNTA(I$7:I$9),IF(OR(I9="dns",I9="dq"),COUNTA(I$7:I$9)*2,RANK(I9,I$7:I$9,0)))))</f>
        <v>2</v>
      </c>
      <c r="K9" s="144">
        <v>29</v>
      </c>
      <c r="L9" s="145">
        <v>26</v>
      </c>
      <c r="M9" s="142">
        <f>IF(COUNT(K9:L9)=0,"---",IF(COUNT(K9:L9)=1,"-",AVERAGE(K9:L9)))</f>
        <v>27.5</v>
      </c>
      <c r="N9" s="146">
        <f>IF(M9="---","---",IF(M9="dnf",COUNTA(M$7:M$9),IF(OR(M9="dns",M9="dq"),COUNTA(M$7:M$9)*2,RANK(M9,M$7:M$9,0))))</f>
        <v>2</v>
      </c>
      <c r="O9" s="147">
        <v>30</v>
      </c>
      <c r="P9" s="143">
        <f>IF(O9=0,"---",IF(O9="dnf",COUNTA(O$7:O$9),IF(OR(O9="dns",O9="dq"),COUNTA(O$7:O$9)*2,RANK(O9,O$7:O$9,0))))</f>
        <v>2</v>
      </c>
      <c r="Q9" s="147">
        <v>7</v>
      </c>
      <c r="R9" s="143">
        <f>IF(COUNT(Q9)=0,"---",IF(Q9="dnf",COUNTA(Q$7:Q$9),IF(OR(Q9="dns",Q9="dq"),COUNTA(Q$7:Q$9)*2,RANK(Q9,Q$7:Q$9,1))))</f>
        <v>3</v>
      </c>
      <c r="S9" s="147">
        <v>56</v>
      </c>
      <c r="T9" s="143">
        <f>IF(S9=0,"---",IF(S9="dnf",COUNTA(S$7:S$9),IF(OR(S9="dns",S9="dq"),COUNTA(S$7:S$9)*2,RANK(S9,S$7:S$9,0))))</f>
        <v>3</v>
      </c>
      <c r="U9" s="149">
        <v>2.7847222222222219E-3</v>
      </c>
      <c r="V9" s="143">
        <f>IF(COUNT(U9)=0,"-",IF(U9="dnf",COUNTA(U$7:U$9),IF(OR(U9="dns",U9="dq"),COUNTA(U$7:U$9)*2,RANK(U9,U$7:U$9,1))))</f>
        <v>3</v>
      </c>
      <c r="W9" s="44">
        <f>IF(SUM(J9,N9,P9,R9,T9,V9)=0,"---",IF(COUNT(J9,N9,P9,R9,T9,V9)&lt;5,"-",SUM(J9,N9,P9,R9,T9,V9)))</f>
        <v>15</v>
      </c>
    </row>
  </sheetData>
  <mergeCells count="11">
    <mergeCell ref="F4:F6"/>
    <mergeCell ref="G4:J4"/>
    <mergeCell ref="K4:N4"/>
    <mergeCell ref="O4:P4"/>
    <mergeCell ref="Q4:R5"/>
    <mergeCell ref="U4:V4"/>
    <mergeCell ref="I5:J5"/>
    <mergeCell ref="M5:N5"/>
    <mergeCell ref="O5:P5"/>
    <mergeCell ref="U5:V5"/>
    <mergeCell ref="S4:T5"/>
  </mergeCells>
  <printOptions horizontalCentered="1"/>
  <pageMargins left="0.39" right="0.38" top="0.59055118110236227" bottom="0.31496062992125984" header="0.39370078740157483" footer="0.23622047244094491"/>
  <pageSetup paperSize="9" orientation="landscape" r:id="rId1"/>
  <headerFooter alignWithMargins="0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Y15"/>
  <sheetViews>
    <sheetView zoomScale="120" zoomScaleNormal="120" workbookViewId="0"/>
  </sheetViews>
  <sheetFormatPr defaultColWidth="9.109375" defaultRowHeight="10.199999999999999" x14ac:dyDescent="0.2"/>
  <cols>
    <col min="1" max="1" width="4" style="19" customWidth="1"/>
    <col min="2" max="2" width="9" style="19" customWidth="1"/>
    <col min="3" max="3" width="13.6640625" style="19" customWidth="1"/>
    <col min="4" max="4" width="9.44140625" style="19" customWidth="1"/>
    <col min="5" max="5" width="20.77734375" style="19" customWidth="1"/>
    <col min="6" max="6" width="2.6640625" style="19" customWidth="1"/>
    <col min="7" max="8" width="3.33203125" style="19" customWidth="1"/>
    <col min="9" max="9" width="4.5546875" style="19" customWidth="1"/>
    <col min="10" max="10" width="3.6640625" style="19" customWidth="1"/>
    <col min="11" max="12" width="3.33203125" style="150" customWidth="1"/>
    <col min="13" max="13" width="4.33203125" style="150" customWidth="1"/>
    <col min="14" max="14" width="3.6640625" style="150" customWidth="1"/>
    <col min="15" max="15" width="4.44140625" style="19" customWidth="1"/>
    <col min="16" max="16" width="3.6640625" style="19" customWidth="1"/>
    <col min="17" max="17" width="4.5546875" style="19" customWidth="1"/>
    <col min="18" max="18" width="3.6640625" style="19" customWidth="1"/>
    <col min="19" max="19" width="3.88671875" style="19" customWidth="1"/>
    <col min="20" max="20" width="3.6640625" style="19" customWidth="1"/>
    <col min="21" max="21" width="5.33203125" style="19" customWidth="1"/>
    <col min="22" max="22" width="3.6640625" style="19" customWidth="1"/>
    <col min="23" max="23" width="5.109375" style="46" customWidth="1"/>
    <col min="24" max="16384" width="9.109375" style="19"/>
  </cols>
  <sheetData>
    <row r="1" spans="1:25" s="7" customFormat="1" ht="22.8" x14ac:dyDescent="0.25">
      <c r="A1" s="1"/>
      <c r="B1" s="2" t="s">
        <v>0</v>
      </c>
      <c r="C1" s="3" t="str">
        <f>[2]Starto!C1</f>
        <v>Moterys</v>
      </c>
      <c r="D1" s="4"/>
      <c r="E1" s="4"/>
      <c r="F1" s="4"/>
      <c r="G1" s="5"/>
      <c r="H1" s="5"/>
      <c r="I1" s="5"/>
      <c r="J1" s="5"/>
      <c r="K1" s="124"/>
      <c r="L1" s="124"/>
      <c r="M1" s="124"/>
      <c r="N1" s="124"/>
      <c r="O1" s="5"/>
      <c r="P1" s="5"/>
      <c r="Q1" s="5"/>
      <c r="R1" s="5"/>
      <c r="S1" s="5"/>
      <c r="T1" s="5"/>
      <c r="U1" s="5"/>
      <c r="V1" s="5"/>
      <c r="W1" s="6" t="s">
        <v>32</v>
      </c>
    </row>
    <row r="2" spans="1:25" s="7" customFormat="1" ht="24.6" x14ac:dyDescent="0.25">
      <c r="A2" s="8"/>
      <c r="B2" s="2" t="s">
        <v>1</v>
      </c>
      <c r="C2" s="3" t="str">
        <f>[2]Starto!C2</f>
        <v>45-49</v>
      </c>
      <c r="D2" s="9"/>
      <c r="E2" s="9"/>
      <c r="F2" s="9"/>
      <c r="G2" s="5"/>
      <c r="H2" s="5"/>
      <c r="I2" s="5"/>
      <c r="J2" s="5"/>
      <c r="K2" s="124"/>
      <c r="L2" s="124"/>
      <c r="M2" s="124"/>
      <c r="N2" s="124"/>
      <c r="O2" s="5"/>
      <c r="P2" s="5"/>
      <c r="Q2" s="5"/>
      <c r="R2" s="5"/>
      <c r="S2" s="5"/>
      <c r="T2" s="5"/>
      <c r="U2" s="5"/>
      <c r="V2" s="5"/>
      <c r="W2" s="52" t="s">
        <v>33</v>
      </c>
      <c r="Y2" s="11"/>
    </row>
    <row r="3" spans="1:25" s="7" customFormat="1" ht="25.2" thickBot="1" x14ac:dyDescent="0.35">
      <c r="A3" s="8"/>
      <c r="B3" s="12" t="s">
        <v>2</v>
      </c>
      <c r="C3" s="3">
        <f>[2]Starto!C3</f>
        <v>9</v>
      </c>
      <c r="D3" s="55" t="s">
        <v>42</v>
      </c>
      <c r="E3" s="9"/>
      <c r="F3" s="9"/>
      <c r="G3" s="10"/>
      <c r="H3" s="10"/>
      <c r="I3" s="10"/>
      <c r="J3" s="10"/>
      <c r="K3" s="127"/>
      <c r="L3" s="127"/>
      <c r="M3" s="127"/>
      <c r="N3" s="127"/>
      <c r="O3" s="10"/>
      <c r="P3" s="10"/>
      <c r="Q3" s="10"/>
      <c r="R3" s="10"/>
      <c r="S3" s="10"/>
      <c r="T3" s="10"/>
      <c r="U3" s="10"/>
      <c r="V3" s="10"/>
      <c r="W3" s="13" t="s">
        <v>34</v>
      </c>
    </row>
    <row r="4" spans="1:25" ht="12.75" customHeight="1" x14ac:dyDescent="0.2">
      <c r="A4" s="14"/>
      <c r="B4" s="15"/>
      <c r="C4" s="15"/>
      <c r="D4" s="16" t="s">
        <v>3</v>
      </c>
      <c r="E4" s="17" t="s">
        <v>4</v>
      </c>
      <c r="F4" s="183" t="s">
        <v>5</v>
      </c>
      <c r="G4" s="186" t="s">
        <v>6</v>
      </c>
      <c r="H4" s="174"/>
      <c r="I4" s="174"/>
      <c r="J4" s="175"/>
      <c r="K4" s="177" t="s">
        <v>43</v>
      </c>
      <c r="L4" s="177"/>
      <c r="M4" s="177"/>
      <c r="N4" s="178"/>
      <c r="O4" s="179" t="s">
        <v>44</v>
      </c>
      <c r="P4" s="180"/>
      <c r="Q4" s="157" t="s">
        <v>46</v>
      </c>
      <c r="R4" s="158"/>
      <c r="S4" s="157" t="s">
        <v>47</v>
      </c>
      <c r="T4" s="158"/>
      <c r="U4" s="161" t="s">
        <v>48</v>
      </c>
      <c r="V4" s="162"/>
      <c r="W4" s="18" t="s">
        <v>35</v>
      </c>
    </row>
    <row r="5" spans="1:25" ht="12.75" customHeight="1" x14ac:dyDescent="0.2">
      <c r="A5" s="20" t="s">
        <v>7</v>
      </c>
      <c r="B5" s="21" t="s">
        <v>8</v>
      </c>
      <c r="C5" s="22" t="s">
        <v>9</v>
      </c>
      <c r="D5" s="23" t="s">
        <v>10</v>
      </c>
      <c r="E5" s="24" t="s">
        <v>11</v>
      </c>
      <c r="F5" s="184"/>
      <c r="G5" s="153" t="s">
        <v>12</v>
      </c>
      <c r="H5" s="25" t="s">
        <v>13</v>
      </c>
      <c r="I5" s="163" t="s">
        <v>49</v>
      </c>
      <c r="J5" s="164"/>
      <c r="K5" s="128" t="s">
        <v>12</v>
      </c>
      <c r="L5" s="129" t="s">
        <v>13</v>
      </c>
      <c r="M5" s="165" t="s">
        <v>50</v>
      </c>
      <c r="N5" s="166"/>
      <c r="O5" s="167" t="s">
        <v>51</v>
      </c>
      <c r="P5" s="164"/>
      <c r="Q5" s="159"/>
      <c r="R5" s="160"/>
      <c r="S5" s="159"/>
      <c r="T5" s="160"/>
      <c r="U5" s="170" t="s">
        <v>25</v>
      </c>
      <c r="V5" s="166"/>
      <c r="W5" s="26" t="s">
        <v>36</v>
      </c>
    </row>
    <row r="6" spans="1:25" ht="10.8" thickBot="1" x14ac:dyDescent="0.25">
      <c r="A6" s="27"/>
      <c r="B6" s="28"/>
      <c r="C6" s="28"/>
      <c r="D6" s="29"/>
      <c r="E6" s="30"/>
      <c r="F6" s="185"/>
      <c r="G6" s="156" t="s">
        <v>53</v>
      </c>
      <c r="H6" s="131" t="s">
        <v>53</v>
      </c>
      <c r="I6" s="33" t="s">
        <v>53</v>
      </c>
      <c r="J6" s="132" t="s">
        <v>15</v>
      </c>
      <c r="K6" s="133" t="s">
        <v>14</v>
      </c>
      <c r="L6" s="134" t="s">
        <v>14</v>
      </c>
      <c r="M6" s="135" t="s">
        <v>14</v>
      </c>
      <c r="N6" s="136" t="s">
        <v>15</v>
      </c>
      <c r="O6" s="31" t="s">
        <v>16</v>
      </c>
      <c r="P6" s="132" t="s">
        <v>15</v>
      </c>
      <c r="Q6" s="31" t="s">
        <v>78</v>
      </c>
      <c r="R6" s="132" t="s">
        <v>15</v>
      </c>
      <c r="S6" s="31" t="s">
        <v>54</v>
      </c>
      <c r="T6" s="132" t="s">
        <v>15</v>
      </c>
      <c r="U6" s="51" t="s">
        <v>55</v>
      </c>
      <c r="V6" s="136" t="s">
        <v>15</v>
      </c>
      <c r="W6" s="35"/>
    </row>
    <row r="7" spans="1:25" ht="18" customHeight="1" x14ac:dyDescent="0.2">
      <c r="A7" s="36">
        <f t="shared" ref="A7:A15" si="0">IF(W7="---","---",IF(COUNT(J7,N7,P7,R7,T7,V7)&lt;5,"-",RANK(W7,W$7:W$15,1)))</f>
        <v>1</v>
      </c>
      <c r="B7" s="37" t="str">
        <f>[2]Starto!B9</f>
        <v>Jolanta</v>
      </c>
      <c r="C7" s="38" t="str">
        <f>[2]Starto!C9</f>
        <v>Daškevičienė</v>
      </c>
      <c r="D7" s="56">
        <f>[2]Starto!D9</f>
        <v>26111</v>
      </c>
      <c r="E7" s="138" t="str">
        <f>[2]Starto!F9</f>
        <v>ind. Kaunas</v>
      </c>
      <c r="F7" s="58">
        <f t="shared" ref="F7:F15" si="1">IF(COUNT(D7)=0,"---",43431-D7)</f>
        <v>17320</v>
      </c>
      <c r="G7" s="154">
        <v>32</v>
      </c>
      <c r="H7" s="141">
        <v>30</v>
      </c>
      <c r="I7" s="142">
        <f t="shared" ref="I7:I15" si="2">IF(COUNT(G7:H7)=0,"---",IF(COUNT(G7:H7)=1,"-",AVERAGE(G7:H7)))</f>
        <v>31</v>
      </c>
      <c r="J7" s="143">
        <f t="shared" ref="J7:J15" si="3">IF(I7="---","---",IF(I7="-","-",IF(I7="dnf",COUNTA(I$7:I$15),IF(OR(I7="dns",I7="dq"),COUNTA(I$7:I$15)*2,RANK(I7,I$7:I$15,0)))))</f>
        <v>4</v>
      </c>
      <c r="K7" s="144">
        <v>23</v>
      </c>
      <c r="L7" s="145">
        <v>24</v>
      </c>
      <c r="M7" s="142">
        <f t="shared" ref="M7:M15" si="4">IF(COUNT(K7:L7)=0,"---",IF(COUNT(K7:L7)=1,"-",AVERAGE(K7:L7)))</f>
        <v>23.5</v>
      </c>
      <c r="N7" s="146">
        <f t="shared" ref="N7:N15" si="5">IF(M7="---","---",IF(M7="dnf",COUNTA(M$7:M$15),IF(OR(M7="dns",M7="dq"),COUNTA(M$7:M$15)*2,RANK(M7,M$7:M$15,0))))</f>
        <v>4</v>
      </c>
      <c r="O7" s="147">
        <v>29</v>
      </c>
      <c r="P7" s="143">
        <f t="shared" ref="P7:P15" si="6">IF(O7=0,"---",IF(O7="dnf",COUNTA(O$7:O$15),IF(OR(O7="dns",O7="dq"),COUNTA(O$7:O$15)*2,RANK(O7,O$7:O$15,0))))</f>
        <v>2</v>
      </c>
      <c r="Q7" s="147">
        <v>2</v>
      </c>
      <c r="R7" s="143">
        <f t="shared" ref="R7:R15" si="7">IF(COUNT(Q7)=0,"---",IF(Q7="dnf",COUNTA(Q$7:Q$15),IF(OR(Q7="dns",Q7="dq"),COUNTA(Q$7:Q$15)*2,RANK(Q7,Q$7:Q$15,1))))</f>
        <v>2</v>
      </c>
      <c r="S7" s="147">
        <v>59</v>
      </c>
      <c r="T7" s="143">
        <f t="shared" ref="T7:T15" si="8">IF(S7=0,"---",IF(S7="dnf",COUNTA(S$7:S$15),IF(OR(S7="dns",S7="dq"),COUNTA(S$7:S$15)*2,RANK(S7,S$7:S$15,0))))</f>
        <v>6</v>
      </c>
      <c r="U7" s="149">
        <v>2.9791666666666664E-3</v>
      </c>
      <c r="V7" s="143">
        <f t="shared" ref="V7:V15" si="9">IF(COUNT(U7)=0,"-",IF(U7="dnf",COUNTA(U$7:U$15),IF(OR(U7="dns",U7="dq"),COUNTA(U$7:U$15)*2,RANK(U7,U$7:U$15,1))))</f>
        <v>2</v>
      </c>
      <c r="W7" s="44">
        <f t="shared" ref="W7:W14" si="10">IF(SUM(J7,N7,P7,R7,T7,V7)=0,"---",IF(COUNT(J7,N7,P7,R7,T7,V7)&lt;5,"-",SUM(J7,N7,P7,R7,T7,V7)))</f>
        <v>20</v>
      </c>
    </row>
    <row r="8" spans="1:25" ht="18" customHeight="1" x14ac:dyDescent="0.2">
      <c r="A8" s="36">
        <f t="shared" si="0"/>
        <v>2</v>
      </c>
      <c r="B8" s="37" t="str">
        <f>[2]Starto!B10</f>
        <v>Raimonda</v>
      </c>
      <c r="C8" s="38" t="str">
        <f>[2]Starto!C10</f>
        <v>Bagdonaitė</v>
      </c>
      <c r="D8" s="56">
        <f>[2]Starto!D10</f>
        <v>25952</v>
      </c>
      <c r="E8" s="138" t="str">
        <f>[2]Starto!F10</f>
        <v>Panevėžio "Rambynas"</v>
      </c>
      <c r="F8" s="58">
        <f t="shared" si="1"/>
        <v>17479</v>
      </c>
      <c r="G8" s="154">
        <v>39</v>
      </c>
      <c r="H8" s="141">
        <v>35</v>
      </c>
      <c r="I8" s="142">
        <f t="shared" si="2"/>
        <v>37</v>
      </c>
      <c r="J8" s="143">
        <f t="shared" si="3"/>
        <v>2</v>
      </c>
      <c r="K8" s="144">
        <v>25</v>
      </c>
      <c r="L8" s="145">
        <v>23</v>
      </c>
      <c r="M8" s="142">
        <f t="shared" si="4"/>
        <v>24</v>
      </c>
      <c r="N8" s="146">
        <f t="shared" si="5"/>
        <v>3</v>
      </c>
      <c r="O8" s="147">
        <v>25</v>
      </c>
      <c r="P8" s="143">
        <f t="shared" si="6"/>
        <v>5</v>
      </c>
      <c r="Q8" s="147">
        <v>0</v>
      </c>
      <c r="R8" s="143">
        <f t="shared" si="7"/>
        <v>1</v>
      </c>
      <c r="S8" s="147">
        <v>52</v>
      </c>
      <c r="T8" s="143">
        <f t="shared" si="8"/>
        <v>7</v>
      </c>
      <c r="U8" s="149">
        <v>3.1458333333333334E-3</v>
      </c>
      <c r="V8" s="143">
        <f t="shared" si="9"/>
        <v>3</v>
      </c>
      <c r="W8" s="44">
        <f t="shared" si="10"/>
        <v>21</v>
      </c>
    </row>
    <row r="9" spans="1:25" ht="18" customHeight="1" x14ac:dyDescent="0.2">
      <c r="A9" s="36">
        <f t="shared" si="0"/>
        <v>3</v>
      </c>
      <c r="B9" s="37" t="str">
        <f>[2]Starto!B7</f>
        <v>Jolanta</v>
      </c>
      <c r="C9" s="38" t="str">
        <f>[2]Starto!C7</f>
        <v>Tartenienė</v>
      </c>
      <c r="D9" s="56">
        <f>[2]Starto!D7</f>
        <v>26614</v>
      </c>
      <c r="E9" s="138" t="str">
        <f>[2]Starto!F7</f>
        <v>Alytaus SK "Ryžtas"</v>
      </c>
      <c r="F9" s="58">
        <f t="shared" si="1"/>
        <v>16817</v>
      </c>
      <c r="G9" s="154">
        <v>46</v>
      </c>
      <c r="H9" s="141">
        <v>40</v>
      </c>
      <c r="I9" s="142">
        <f t="shared" si="2"/>
        <v>43</v>
      </c>
      <c r="J9" s="143">
        <f t="shared" si="3"/>
        <v>1</v>
      </c>
      <c r="K9" s="144">
        <v>20</v>
      </c>
      <c r="L9" s="145">
        <v>20</v>
      </c>
      <c r="M9" s="142">
        <f t="shared" si="4"/>
        <v>20</v>
      </c>
      <c r="N9" s="146">
        <f t="shared" si="5"/>
        <v>7</v>
      </c>
      <c r="O9" s="147">
        <v>28</v>
      </c>
      <c r="P9" s="143">
        <f t="shared" si="6"/>
        <v>4</v>
      </c>
      <c r="Q9" s="147">
        <v>7</v>
      </c>
      <c r="R9" s="143">
        <f t="shared" si="7"/>
        <v>6</v>
      </c>
      <c r="S9" s="147">
        <v>89</v>
      </c>
      <c r="T9" s="143">
        <f t="shared" si="8"/>
        <v>3</v>
      </c>
      <c r="U9" s="149">
        <v>2.8958333333333332E-3</v>
      </c>
      <c r="V9" s="143">
        <f t="shared" si="9"/>
        <v>1</v>
      </c>
      <c r="W9" s="44">
        <f t="shared" si="10"/>
        <v>22</v>
      </c>
    </row>
    <row r="10" spans="1:25" ht="18" customHeight="1" x14ac:dyDescent="0.2">
      <c r="A10" s="36">
        <f t="shared" si="0"/>
        <v>4</v>
      </c>
      <c r="B10" s="37" t="str">
        <f>[2]Starto!B12</f>
        <v>Aušra</v>
      </c>
      <c r="C10" s="38" t="str">
        <f>[2]Starto!C12</f>
        <v>Grabauskienė</v>
      </c>
      <c r="D10" s="56">
        <f>[2]Starto!D12</f>
        <v>25507</v>
      </c>
      <c r="E10" s="138" t="str">
        <f>[2]Starto!F12</f>
        <v>ŠIAULIAI</v>
      </c>
      <c r="F10" s="58">
        <f t="shared" si="1"/>
        <v>17924</v>
      </c>
      <c r="G10" s="154">
        <v>31</v>
      </c>
      <c r="H10" s="141">
        <v>30</v>
      </c>
      <c r="I10" s="142">
        <f t="shared" si="2"/>
        <v>30.5</v>
      </c>
      <c r="J10" s="143">
        <f t="shared" si="3"/>
        <v>5</v>
      </c>
      <c r="K10" s="144">
        <v>28</v>
      </c>
      <c r="L10" s="145">
        <v>30</v>
      </c>
      <c r="M10" s="142">
        <f t="shared" si="4"/>
        <v>29</v>
      </c>
      <c r="N10" s="146">
        <f t="shared" si="5"/>
        <v>1</v>
      </c>
      <c r="O10" s="147">
        <v>25</v>
      </c>
      <c r="P10" s="143">
        <f t="shared" si="6"/>
        <v>5</v>
      </c>
      <c r="Q10" s="147">
        <v>8</v>
      </c>
      <c r="R10" s="143">
        <f t="shared" si="7"/>
        <v>7</v>
      </c>
      <c r="S10" s="147">
        <v>93</v>
      </c>
      <c r="T10" s="143">
        <f t="shared" si="8"/>
        <v>1</v>
      </c>
      <c r="U10" s="149">
        <v>3.2546296296296295E-3</v>
      </c>
      <c r="V10" s="143">
        <f t="shared" si="9"/>
        <v>4</v>
      </c>
      <c r="W10" s="44">
        <f t="shared" si="10"/>
        <v>23</v>
      </c>
    </row>
    <row r="11" spans="1:25" ht="18" customHeight="1" x14ac:dyDescent="0.2">
      <c r="A11" s="36">
        <f t="shared" si="0"/>
        <v>5</v>
      </c>
      <c r="B11" s="37" t="str">
        <f>[2]Starto!B15</f>
        <v>Nijolė</v>
      </c>
      <c r="C11" s="38" t="str">
        <f>[2]Starto!C15</f>
        <v>Juškienė</v>
      </c>
      <c r="D11" s="56">
        <f>[2]Starto!D15</f>
        <v>25666</v>
      </c>
      <c r="E11" s="138" t="str">
        <f>[2]Starto!F15</f>
        <v>ŠIAULIAI</v>
      </c>
      <c r="F11" s="58">
        <f t="shared" si="1"/>
        <v>17765</v>
      </c>
      <c r="G11" s="154">
        <v>32</v>
      </c>
      <c r="H11" s="141">
        <v>33</v>
      </c>
      <c r="I11" s="142">
        <f t="shared" si="2"/>
        <v>32.5</v>
      </c>
      <c r="J11" s="143">
        <f t="shared" si="3"/>
        <v>3</v>
      </c>
      <c r="K11" s="144">
        <v>19</v>
      </c>
      <c r="L11" s="145">
        <v>21</v>
      </c>
      <c r="M11" s="142">
        <f t="shared" si="4"/>
        <v>20</v>
      </c>
      <c r="N11" s="146">
        <f t="shared" si="5"/>
        <v>7</v>
      </c>
      <c r="O11" s="147">
        <v>33</v>
      </c>
      <c r="P11" s="143">
        <f t="shared" si="6"/>
        <v>1</v>
      </c>
      <c r="Q11" s="147">
        <v>6</v>
      </c>
      <c r="R11" s="143">
        <f t="shared" si="7"/>
        <v>4</v>
      </c>
      <c r="S11" s="147">
        <v>62</v>
      </c>
      <c r="T11" s="143">
        <f t="shared" si="8"/>
        <v>5</v>
      </c>
      <c r="U11" s="149">
        <v>3.3692129629629627E-3</v>
      </c>
      <c r="V11" s="143">
        <f t="shared" si="9"/>
        <v>5</v>
      </c>
      <c r="W11" s="44">
        <f t="shared" si="10"/>
        <v>25</v>
      </c>
    </row>
    <row r="12" spans="1:25" ht="18" customHeight="1" x14ac:dyDescent="0.2">
      <c r="A12" s="36">
        <f t="shared" si="0"/>
        <v>6</v>
      </c>
      <c r="B12" s="37" t="str">
        <f>[2]Starto!B11</f>
        <v>Virginija</v>
      </c>
      <c r="C12" s="38" t="str">
        <f>[2]Starto!C11</f>
        <v>Savinčė</v>
      </c>
      <c r="D12" s="56">
        <f>[2]Starto!D11</f>
        <v>25614</v>
      </c>
      <c r="E12" s="138" t="str">
        <f>[2]Starto!F11</f>
        <v>Panevėžio "Rambynas"</v>
      </c>
      <c r="F12" s="58">
        <f t="shared" si="1"/>
        <v>17817</v>
      </c>
      <c r="G12" s="154">
        <v>29</v>
      </c>
      <c r="H12" s="141">
        <v>26</v>
      </c>
      <c r="I12" s="142">
        <f t="shared" si="2"/>
        <v>27.5</v>
      </c>
      <c r="J12" s="143">
        <f t="shared" si="3"/>
        <v>6</v>
      </c>
      <c r="K12" s="144">
        <v>22</v>
      </c>
      <c r="L12" s="145">
        <v>23</v>
      </c>
      <c r="M12" s="142">
        <f t="shared" si="4"/>
        <v>22.5</v>
      </c>
      <c r="N12" s="146">
        <f t="shared" si="5"/>
        <v>5</v>
      </c>
      <c r="O12" s="147">
        <v>29</v>
      </c>
      <c r="P12" s="143">
        <f t="shared" si="6"/>
        <v>2</v>
      </c>
      <c r="Q12" s="147">
        <v>6</v>
      </c>
      <c r="R12" s="143">
        <f t="shared" si="7"/>
        <v>4</v>
      </c>
      <c r="S12" s="147">
        <v>92</v>
      </c>
      <c r="T12" s="143">
        <f t="shared" si="8"/>
        <v>2</v>
      </c>
      <c r="U12" s="149">
        <v>3.8136574074074075E-3</v>
      </c>
      <c r="V12" s="143">
        <f t="shared" si="9"/>
        <v>7</v>
      </c>
      <c r="W12" s="44">
        <f t="shared" si="10"/>
        <v>26</v>
      </c>
    </row>
    <row r="13" spans="1:25" ht="18" customHeight="1" x14ac:dyDescent="0.2">
      <c r="A13" s="36">
        <f t="shared" si="0"/>
        <v>7</v>
      </c>
      <c r="B13" s="37" t="str">
        <f>[2]Starto!B13</f>
        <v>Algimanta</v>
      </c>
      <c r="C13" s="38" t="str">
        <f>[2]Starto!C13</f>
        <v>Gedminienė</v>
      </c>
      <c r="D13" s="56">
        <f>[2]Starto!D13</f>
        <v>25397</v>
      </c>
      <c r="E13" s="138" t="str">
        <f>[2]Starto!F13</f>
        <v>Birštonas, Šilagėlė</v>
      </c>
      <c r="F13" s="58">
        <f t="shared" si="1"/>
        <v>18034</v>
      </c>
      <c r="G13" s="154">
        <v>25</v>
      </c>
      <c r="H13" s="141">
        <v>28</v>
      </c>
      <c r="I13" s="142">
        <f t="shared" si="2"/>
        <v>26.5</v>
      </c>
      <c r="J13" s="143">
        <f t="shared" si="3"/>
        <v>7</v>
      </c>
      <c r="K13" s="144">
        <v>24</v>
      </c>
      <c r="L13" s="145">
        <v>25</v>
      </c>
      <c r="M13" s="142">
        <f t="shared" si="4"/>
        <v>24.5</v>
      </c>
      <c r="N13" s="146">
        <f t="shared" si="5"/>
        <v>2</v>
      </c>
      <c r="O13" s="147">
        <v>24</v>
      </c>
      <c r="P13" s="143">
        <f t="shared" si="6"/>
        <v>7</v>
      </c>
      <c r="Q13" s="147">
        <v>2</v>
      </c>
      <c r="R13" s="143">
        <f t="shared" si="7"/>
        <v>2</v>
      </c>
      <c r="S13" s="147">
        <v>69</v>
      </c>
      <c r="T13" s="143">
        <f t="shared" si="8"/>
        <v>4</v>
      </c>
      <c r="U13" s="149">
        <v>3.6481481481481482E-3</v>
      </c>
      <c r="V13" s="143">
        <f t="shared" si="9"/>
        <v>6</v>
      </c>
      <c r="W13" s="44">
        <f t="shared" si="10"/>
        <v>28</v>
      </c>
    </row>
    <row r="14" spans="1:25" ht="18" customHeight="1" x14ac:dyDescent="0.2">
      <c r="A14" s="36">
        <f t="shared" si="0"/>
        <v>8</v>
      </c>
      <c r="B14" s="37" t="str">
        <f>[2]Starto!B8</f>
        <v>Džiuginta</v>
      </c>
      <c r="C14" s="38" t="str">
        <f>[2]Starto!C8</f>
        <v>Rasiukevičienė</v>
      </c>
      <c r="D14" s="56">
        <f>[2]Starto!D8</f>
        <v>26205</v>
      </c>
      <c r="E14" s="138" t="str">
        <f>[2]Starto!F8</f>
        <v>Alytaus SK "Ryžtas"</v>
      </c>
      <c r="F14" s="58">
        <f t="shared" si="1"/>
        <v>17226</v>
      </c>
      <c r="G14" s="154">
        <v>25</v>
      </c>
      <c r="H14" s="141">
        <v>25</v>
      </c>
      <c r="I14" s="142">
        <f t="shared" si="2"/>
        <v>25</v>
      </c>
      <c r="J14" s="143">
        <f t="shared" si="3"/>
        <v>8</v>
      </c>
      <c r="K14" s="144">
        <v>21</v>
      </c>
      <c r="L14" s="145">
        <v>22</v>
      </c>
      <c r="M14" s="142">
        <f t="shared" si="4"/>
        <v>21.5</v>
      </c>
      <c r="N14" s="146">
        <f t="shared" si="5"/>
        <v>6</v>
      </c>
      <c r="O14" s="147">
        <v>22</v>
      </c>
      <c r="P14" s="143">
        <f t="shared" si="6"/>
        <v>8</v>
      </c>
      <c r="Q14" s="147">
        <v>10</v>
      </c>
      <c r="R14" s="143">
        <f t="shared" si="7"/>
        <v>8</v>
      </c>
      <c r="S14" s="147">
        <v>6</v>
      </c>
      <c r="T14" s="143">
        <f t="shared" si="8"/>
        <v>8</v>
      </c>
      <c r="U14" s="149">
        <v>5.0659722222222226E-3</v>
      </c>
      <c r="V14" s="143">
        <f t="shared" si="9"/>
        <v>8</v>
      </c>
      <c r="W14" s="44">
        <f t="shared" si="10"/>
        <v>46</v>
      </c>
    </row>
    <row r="15" spans="1:25" ht="18" customHeight="1" x14ac:dyDescent="0.2">
      <c r="A15" s="36" t="str">
        <f t="shared" si="0"/>
        <v>-</v>
      </c>
      <c r="B15" s="37" t="str">
        <f>[2]Starto!B14</f>
        <v>Jolanta</v>
      </c>
      <c r="C15" s="38" t="str">
        <f>[2]Starto!C14</f>
        <v xml:space="preserve"> Daškevičienė</v>
      </c>
      <c r="D15" s="56">
        <f>[2]Starto!D14</f>
        <v>26111</v>
      </c>
      <c r="E15" s="138" t="str">
        <f>[2]Starto!F14</f>
        <v>ind. Kaunas</v>
      </c>
      <c r="F15" s="58">
        <f t="shared" si="1"/>
        <v>17320</v>
      </c>
      <c r="G15" s="154"/>
      <c r="H15" s="141"/>
      <c r="I15" s="142" t="str">
        <f t="shared" si="2"/>
        <v>---</v>
      </c>
      <c r="J15" s="143" t="str">
        <f t="shared" si="3"/>
        <v>---</v>
      </c>
      <c r="K15" s="144"/>
      <c r="L15" s="145"/>
      <c r="M15" s="142" t="str">
        <f t="shared" si="4"/>
        <v>---</v>
      </c>
      <c r="N15" s="146" t="str">
        <f t="shared" si="5"/>
        <v>---</v>
      </c>
      <c r="O15" s="147"/>
      <c r="P15" s="143" t="str">
        <f t="shared" si="6"/>
        <v>---</v>
      </c>
      <c r="Q15" s="147"/>
      <c r="R15" s="143" t="str">
        <f t="shared" si="7"/>
        <v>---</v>
      </c>
      <c r="S15" s="147"/>
      <c r="T15" s="143" t="str">
        <f t="shared" si="8"/>
        <v>---</v>
      </c>
      <c r="U15" s="149"/>
      <c r="V15" s="143" t="str">
        <f t="shared" si="9"/>
        <v>-</v>
      </c>
      <c r="W15" s="44" t="s">
        <v>113</v>
      </c>
    </row>
  </sheetData>
  <mergeCells count="11">
    <mergeCell ref="F4:F6"/>
    <mergeCell ref="G4:J4"/>
    <mergeCell ref="K4:N4"/>
    <mergeCell ref="O4:P4"/>
    <mergeCell ref="Q4:R5"/>
    <mergeCell ref="U4:V4"/>
    <mergeCell ref="I5:J5"/>
    <mergeCell ref="M5:N5"/>
    <mergeCell ref="O5:P5"/>
    <mergeCell ref="U5:V5"/>
    <mergeCell ref="S4:T5"/>
  </mergeCells>
  <printOptions horizontalCentered="1"/>
  <pageMargins left="0.39" right="0.38" top="0.59055118110236227" bottom="0.31496062992125984" header="0.39370078740157483" footer="0.23622047244094491"/>
  <pageSetup paperSize="9" orientation="landscape" r:id="rId1"/>
  <headerFooter alignWithMargins="0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Y11"/>
  <sheetViews>
    <sheetView zoomScale="120" zoomScaleNormal="120" workbookViewId="0"/>
  </sheetViews>
  <sheetFormatPr defaultColWidth="9.109375" defaultRowHeight="10.199999999999999" x14ac:dyDescent="0.2"/>
  <cols>
    <col min="1" max="1" width="4" style="19" customWidth="1"/>
    <col min="2" max="2" width="9" style="19" customWidth="1"/>
    <col min="3" max="3" width="13.6640625" style="19" customWidth="1"/>
    <col min="4" max="4" width="9.44140625" style="19" customWidth="1"/>
    <col min="5" max="5" width="17.6640625" style="19" customWidth="1"/>
    <col min="6" max="6" width="2.6640625" style="19" customWidth="1"/>
    <col min="7" max="8" width="3.33203125" style="19" customWidth="1"/>
    <col min="9" max="9" width="4.5546875" style="19" customWidth="1"/>
    <col min="10" max="10" width="3.6640625" style="19" customWidth="1"/>
    <col min="11" max="12" width="3.33203125" style="150" customWidth="1"/>
    <col min="13" max="13" width="4.33203125" style="150" customWidth="1"/>
    <col min="14" max="14" width="3.6640625" style="150" customWidth="1"/>
    <col min="15" max="15" width="4.44140625" style="19" customWidth="1"/>
    <col min="16" max="16" width="3.6640625" style="19" customWidth="1"/>
    <col min="17" max="17" width="4.5546875" style="19" customWidth="1"/>
    <col min="18" max="18" width="3.6640625" style="19" customWidth="1"/>
    <col min="19" max="19" width="3.88671875" style="19" customWidth="1"/>
    <col min="20" max="20" width="3.6640625" style="19" customWidth="1"/>
    <col min="21" max="21" width="5.33203125" style="19" customWidth="1"/>
    <col min="22" max="22" width="3.6640625" style="19" customWidth="1"/>
    <col min="23" max="23" width="5.109375" style="46" customWidth="1"/>
    <col min="24" max="16384" width="9.109375" style="19"/>
  </cols>
  <sheetData>
    <row r="1" spans="1:25" s="7" customFormat="1" ht="22.8" x14ac:dyDescent="0.25">
      <c r="A1" s="1"/>
      <c r="B1" s="2" t="s">
        <v>0</v>
      </c>
      <c r="C1" s="3" t="s">
        <v>38</v>
      </c>
      <c r="D1" s="4"/>
      <c r="E1" s="4"/>
      <c r="F1" s="4"/>
      <c r="G1" s="5"/>
      <c r="H1" s="5"/>
      <c r="I1" s="5"/>
      <c r="J1" s="5"/>
      <c r="K1" s="124"/>
      <c r="L1" s="124"/>
      <c r="M1" s="124"/>
      <c r="N1" s="124"/>
      <c r="O1" s="5"/>
      <c r="P1" s="5"/>
      <c r="Q1" s="5"/>
      <c r="R1" s="5"/>
      <c r="S1" s="5"/>
      <c r="T1" s="5"/>
      <c r="U1" s="5"/>
      <c r="V1" s="5"/>
      <c r="W1" s="6" t="s">
        <v>32</v>
      </c>
    </row>
    <row r="2" spans="1:25" s="7" customFormat="1" ht="24.6" x14ac:dyDescent="0.25">
      <c r="A2" s="8"/>
      <c r="B2" s="2" t="s">
        <v>1</v>
      </c>
      <c r="C2" s="3" t="s">
        <v>426</v>
      </c>
      <c r="D2" s="9"/>
      <c r="E2" s="9"/>
      <c r="F2" s="9"/>
      <c r="G2" s="5"/>
      <c r="H2" s="5"/>
      <c r="I2" s="5"/>
      <c r="J2" s="5"/>
      <c r="K2" s="124"/>
      <c r="L2" s="124"/>
      <c r="M2" s="124"/>
      <c r="N2" s="124"/>
      <c r="O2" s="5"/>
      <c r="P2" s="5"/>
      <c r="Q2" s="5"/>
      <c r="R2" s="5"/>
      <c r="S2" s="5"/>
      <c r="T2" s="5"/>
      <c r="U2" s="5"/>
      <c r="V2" s="5"/>
      <c r="W2" s="52" t="s">
        <v>33</v>
      </c>
      <c r="Y2" s="11"/>
    </row>
    <row r="3" spans="1:25" s="7" customFormat="1" ht="25.2" thickBot="1" x14ac:dyDescent="0.35">
      <c r="A3" s="8"/>
      <c r="B3" s="12" t="s">
        <v>2</v>
      </c>
      <c r="C3" s="3">
        <v>9</v>
      </c>
      <c r="D3" s="55" t="s">
        <v>42</v>
      </c>
      <c r="E3" s="9"/>
      <c r="F3" s="9"/>
      <c r="G3" s="10"/>
      <c r="H3" s="10"/>
      <c r="I3" s="10"/>
      <c r="J3" s="10"/>
      <c r="K3" s="127"/>
      <c r="L3" s="127"/>
      <c r="M3" s="127"/>
      <c r="N3" s="127"/>
      <c r="O3" s="10"/>
      <c r="P3" s="10"/>
      <c r="Q3" s="10"/>
      <c r="R3" s="10"/>
      <c r="S3" s="10"/>
      <c r="T3" s="10"/>
      <c r="U3" s="10"/>
      <c r="V3" s="10"/>
      <c r="W3" s="13" t="s">
        <v>34</v>
      </c>
    </row>
    <row r="4" spans="1:25" ht="12.75" customHeight="1" x14ac:dyDescent="0.2">
      <c r="A4" s="14"/>
      <c r="B4" s="15"/>
      <c r="C4" s="15"/>
      <c r="D4" s="16" t="s">
        <v>3</v>
      </c>
      <c r="E4" s="17" t="s">
        <v>4</v>
      </c>
      <c r="F4" s="183" t="s">
        <v>5</v>
      </c>
      <c r="G4" s="186" t="s">
        <v>6</v>
      </c>
      <c r="H4" s="174"/>
      <c r="I4" s="174"/>
      <c r="J4" s="175"/>
      <c r="K4" s="177" t="s">
        <v>43</v>
      </c>
      <c r="L4" s="177"/>
      <c r="M4" s="177"/>
      <c r="N4" s="178"/>
      <c r="O4" s="179" t="s">
        <v>44</v>
      </c>
      <c r="P4" s="180"/>
      <c r="Q4" s="157" t="s">
        <v>46</v>
      </c>
      <c r="R4" s="158"/>
      <c r="S4" s="157" t="s">
        <v>47</v>
      </c>
      <c r="T4" s="158"/>
      <c r="U4" s="161" t="s">
        <v>48</v>
      </c>
      <c r="V4" s="162"/>
      <c r="W4" s="18" t="s">
        <v>35</v>
      </c>
    </row>
    <row r="5" spans="1:25" ht="12.75" customHeight="1" x14ac:dyDescent="0.2">
      <c r="A5" s="20" t="s">
        <v>7</v>
      </c>
      <c r="B5" s="21" t="s">
        <v>8</v>
      </c>
      <c r="C5" s="22" t="s">
        <v>9</v>
      </c>
      <c r="D5" s="23" t="s">
        <v>10</v>
      </c>
      <c r="E5" s="24" t="s">
        <v>11</v>
      </c>
      <c r="F5" s="184"/>
      <c r="G5" s="153" t="s">
        <v>12</v>
      </c>
      <c r="H5" s="25" t="s">
        <v>13</v>
      </c>
      <c r="I5" s="163" t="s">
        <v>49</v>
      </c>
      <c r="J5" s="164"/>
      <c r="K5" s="128" t="s">
        <v>12</v>
      </c>
      <c r="L5" s="129" t="s">
        <v>13</v>
      </c>
      <c r="M5" s="165" t="s">
        <v>50</v>
      </c>
      <c r="N5" s="166"/>
      <c r="O5" s="167" t="s">
        <v>51</v>
      </c>
      <c r="P5" s="164"/>
      <c r="Q5" s="159"/>
      <c r="R5" s="160"/>
      <c r="S5" s="159"/>
      <c r="T5" s="160"/>
      <c r="U5" s="170" t="s">
        <v>25</v>
      </c>
      <c r="V5" s="166"/>
      <c r="W5" s="26" t="s">
        <v>36</v>
      </c>
    </row>
    <row r="6" spans="1:25" ht="10.8" thickBot="1" x14ac:dyDescent="0.25">
      <c r="A6" s="27"/>
      <c r="B6" s="28"/>
      <c r="C6" s="28"/>
      <c r="D6" s="29"/>
      <c r="E6" s="30"/>
      <c r="F6" s="185"/>
      <c r="G6" s="156" t="s">
        <v>53</v>
      </c>
      <c r="H6" s="131" t="s">
        <v>53</v>
      </c>
      <c r="I6" s="33" t="s">
        <v>53</v>
      </c>
      <c r="J6" s="132" t="s">
        <v>15</v>
      </c>
      <c r="K6" s="133" t="s">
        <v>14</v>
      </c>
      <c r="L6" s="134" t="s">
        <v>14</v>
      </c>
      <c r="M6" s="135" t="s">
        <v>14</v>
      </c>
      <c r="N6" s="136" t="s">
        <v>15</v>
      </c>
      <c r="O6" s="31" t="s">
        <v>16</v>
      </c>
      <c r="P6" s="132" t="s">
        <v>15</v>
      </c>
      <c r="Q6" s="31" t="s">
        <v>78</v>
      </c>
      <c r="R6" s="132" t="s">
        <v>15</v>
      </c>
      <c r="S6" s="31" t="s">
        <v>54</v>
      </c>
      <c r="T6" s="132" t="s">
        <v>15</v>
      </c>
      <c r="U6" s="51" t="s">
        <v>55</v>
      </c>
      <c r="V6" s="136" t="s">
        <v>15</v>
      </c>
      <c r="W6" s="35"/>
    </row>
    <row r="7" spans="1:25" ht="18" customHeight="1" x14ac:dyDescent="0.2">
      <c r="A7" s="36">
        <f>IF(W7="---","---",IF(COUNT(J7,N7,P7,R7,T7,V7)&lt;5,"-",RANK(W7,W$7:W$11,1)))</f>
        <v>1</v>
      </c>
      <c r="B7" s="37" t="s">
        <v>242</v>
      </c>
      <c r="C7" s="38" t="s">
        <v>427</v>
      </c>
      <c r="D7" s="56">
        <v>26502</v>
      </c>
      <c r="E7" s="138" t="s">
        <v>72</v>
      </c>
      <c r="F7" s="58">
        <f>IF(COUNT(D7)=0,"---",43431-D7)</f>
        <v>16929</v>
      </c>
      <c r="G7" s="154">
        <v>61</v>
      </c>
      <c r="H7" s="141">
        <v>56</v>
      </c>
      <c r="I7" s="142">
        <f>IF(COUNT(G7:H7)=0,"---",IF(COUNT(G7:H7)=1,"-",AVERAGE(G7:H7)))</f>
        <v>58.5</v>
      </c>
      <c r="J7" s="143">
        <f>IF(I7="---","---",IF(I7="-","-",IF(I7="dnf",COUNTA(I$7:I$11),IF(OR(I7="dns",I7="dq"),COUNTA(I$7:I$11)*2,RANK(I7,I$7:I$11,0)))))</f>
        <v>5</v>
      </c>
      <c r="K7" s="144">
        <v>27</v>
      </c>
      <c r="L7" s="145">
        <v>33</v>
      </c>
      <c r="M7" s="142">
        <f>IF(COUNT(K7:L7)=0,"---",IF(COUNT(K7:L7)=1,"-",AVERAGE(K7:L7)))</f>
        <v>30</v>
      </c>
      <c r="N7" s="146">
        <f>IF(M7="---","---",IF(M7="dnf",COUNTA(M$7:M$11),IF(OR(M7="dns",M7="dq"),COUNTA(M$7:M$11)*2,RANK(M7,M$7:M$11,0))))</f>
        <v>1</v>
      </c>
      <c r="O7" s="147">
        <v>29</v>
      </c>
      <c r="P7" s="143">
        <f>IF(O7=0,"---",IF(O7="dnf",COUNTA(O$7:O$11),IF(OR(O7="dns",O7="dq"),COUNTA(O$7:O$11)*2,RANK(O7,O$7:O$11,0))))</f>
        <v>2</v>
      </c>
      <c r="Q7" s="147">
        <v>4</v>
      </c>
      <c r="R7" s="143">
        <f>IF(COUNT(Q7)=0,"---",IF(Q7="dnf",COUNTA(Q$7:Q$11),IF(OR(Q7="dns",Q7="dq"),COUNTA(Q$7:Q$11)*2,RANK(Q7,Q$7:Q$11,1))))</f>
        <v>2</v>
      </c>
      <c r="S7" s="147">
        <v>62</v>
      </c>
      <c r="T7" s="143">
        <f>IF(S7=0,"---",IF(S7="dnf",COUNTA(S$7:S$11),IF(OR(S7="dns",S7="dq"),COUNTA(S$7:S$11)*2,RANK(S7,S$7:S$11,0))))</f>
        <v>1</v>
      </c>
      <c r="U7" s="149">
        <v>2.8784722222222219E-3</v>
      </c>
      <c r="V7" s="143">
        <f>IF(COUNT(U7)=0,"-",IF(U7="dnf",COUNTA(U$7:U$11),IF(OR(U7="dns",U7="dq"),COUNTA(U$7:U$11)*2,RANK(U7,U$7:U$11,1))))</f>
        <v>1</v>
      </c>
      <c r="W7" s="44">
        <f>IF(SUM(J7,N7,P7,R7,T7,V7)=0,"---",IF(COUNT(J7,N7,P7,R7,T7,V7)&lt;5,"-",SUM(J7,N7,P7,R7,T7,V7)))</f>
        <v>12</v>
      </c>
    </row>
    <row r="8" spans="1:25" ht="18" customHeight="1" x14ac:dyDescent="0.2">
      <c r="A8" s="36">
        <f>IF(W8="---","---",IF(COUNT(J8,N8,P8,R8,T8,V8)&lt;5,"-",RANK(W8,W$7:W$11,1)))</f>
        <v>2</v>
      </c>
      <c r="B8" s="37" t="s">
        <v>428</v>
      </c>
      <c r="C8" s="38" t="s">
        <v>57</v>
      </c>
      <c r="D8" s="56">
        <v>26171</v>
      </c>
      <c r="E8" s="138" t="s">
        <v>58</v>
      </c>
      <c r="F8" s="58">
        <f>IF(COUNT(D8)=0,"---",43431-D8)</f>
        <v>17260</v>
      </c>
      <c r="G8" s="154">
        <v>69</v>
      </c>
      <c r="H8" s="141">
        <v>70</v>
      </c>
      <c r="I8" s="142">
        <f>IF(COUNT(G8:H8)=0,"---",IF(COUNT(G8:H8)=1,"-",AVERAGE(G8:H8)))</f>
        <v>69.5</v>
      </c>
      <c r="J8" s="143">
        <f>IF(I8="---","---",IF(I8="-","-",IF(I8="dnf",COUNTA(I$7:I$11),IF(OR(I8="dns",I8="dq"),COUNTA(I$7:I$11)*2,RANK(I8,I$7:I$11,0)))))</f>
        <v>1</v>
      </c>
      <c r="K8" s="144">
        <v>22</v>
      </c>
      <c r="L8" s="145">
        <v>21</v>
      </c>
      <c r="M8" s="142">
        <f>IF(COUNT(K8:L8)=0,"---",IF(COUNT(K8:L8)=1,"-",AVERAGE(K8:L8)))</f>
        <v>21.5</v>
      </c>
      <c r="N8" s="146">
        <f>IF(M8="---","---",IF(M8="dnf",COUNTA(M$7:M$11),IF(OR(M8="dns",M8="dq"),COUNTA(M$7:M$11)*2,RANK(M8,M$7:M$11,0))))</f>
        <v>3</v>
      </c>
      <c r="O8" s="147">
        <v>28</v>
      </c>
      <c r="P8" s="143">
        <f>IF(O8=0,"---",IF(O8="dnf",COUNTA(O$7:O$11),IF(OR(O8="dns",O8="dq"),COUNTA(O$7:O$11)*2,RANK(O8,O$7:O$11,0))))</f>
        <v>3</v>
      </c>
      <c r="Q8" s="147">
        <v>3</v>
      </c>
      <c r="R8" s="143">
        <f>IF(COUNT(Q8)=0,"---",IF(Q8="dnf",COUNTA(Q$7:Q$11),IF(OR(Q8="dns",Q8="dq"),COUNTA(Q$7:Q$11)*2,RANK(Q8,Q$7:Q$11,1))))</f>
        <v>1</v>
      </c>
      <c r="S8" s="147">
        <v>44</v>
      </c>
      <c r="T8" s="143">
        <f>IF(S8=0,"---",IF(S8="dnf",COUNTA(S$7:S$11),IF(OR(S8="dns",S8="dq"),COUNTA(S$7:S$11)*2,RANK(S8,S$7:S$11,0))))</f>
        <v>3</v>
      </c>
      <c r="U8" s="149">
        <v>2.9456018518518516E-3</v>
      </c>
      <c r="V8" s="143">
        <f>IF(COUNT(U8)=0,"-",IF(U8="dnf",COUNTA(U$7:U$11),IF(OR(U8="dns",U8="dq"),COUNTA(U$7:U$11)*2,RANK(U8,U$7:U$11,1))))</f>
        <v>4</v>
      </c>
      <c r="W8" s="44">
        <f>IF(SUM(J8,N8,P8,R8,T8,V8)=0,"---",IF(COUNT(J8,N8,P8,R8,T8,V8)&lt;5,"-",SUM(J8,N8,P8,R8,T8,V8)))</f>
        <v>15</v>
      </c>
    </row>
    <row r="9" spans="1:25" ht="18" customHeight="1" x14ac:dyDescent="0.2">
      <c r="A9" s="36">
        <f>IF(W9="---","---",IF(COUNT(J9,N9,P9,R9,T9,V9)&lt;5,"-",RANK(W9,W$7:W$11,1)))</f>
        <v>3</v>
      </c>
      <c r="B9" s="37" t="s">
        <v>245</v>
      </c>
      <c r="C9" s="38" t="s">
        <v>156</v>
      </c>
      <c r="D9" s="56">
        <v>26893</v>
      </c>
      <c r="E9" s="138" t="s">
        <v>58</v>
      </c>
      <c r="F9" s="58">
        <f>IF(COUNT(D9)=0,"---",43431-D9)</f>
        <v>16538</v>
      </c>
      <c r="G9" s="154">
        <v>59</v>
      </c>
      <c r="H9" s="141">
        <v>60</v>
      </c>
      <c r="I9" s="142">
        <f>IF(COUNT(G9:H9)=0,"---",IF(COUNT(G9:H9)=1,"-",AVERAGE(G9:H9)))</f>
        <v>59.5</v>
      </c>
      <c r="J9" s="143">
        <f>IF(I9="---","---",IF(I9="-","-",IF(I9="dnf",COUNTA(I$7:I$11),IF(OR(I9="dns",I9="dq"),COUNTA(I$7:I$11)*2,RANK(I9,I$7:I$11,0)))))</f>
        <v>4</v>
      </c>
      <c r="K9" s="144">
        <v>23</v>
      </c>
      <c r="L9" s="145">
        <v>20</v>
      </c>
      <c r="M9" s="142">
        <f>IF(COUNT(K9:L9)=0,"---",IF(COUNT(K9:L9)=1,"-",AVERAGE(K9:L9)))</f>
        <v>21.5</v>
      </c>
      <c r="N9" s="146">
        <f>IF(M9="---","---",IF(M9="dnf",COUNTA(M$7:M$11),IF(OR(M9="dns",M9="dq"),COUNTA(M$7:M$11)*2,RANK(M9,M$7:M$11,0))))</f>
        <v>3</v>
      </c>
      <c r="O9" s="147">
        <v>31</v>
      </c>
      <c r="P9" s="143">
        <f>IF(O9=0,"---",IF(O9="dnf",COUNTA(O$7:O$11),IF(OR(O9="dns",O9="dq"),COUNTA(O$7:O$11)*2,RANK(O9,O$7:O$11,0))))</f>
        <v>1</v>
      </c>
      <c r="Q9" s="147">
        <v>4</v>
      </c>
      <c r="R9" s="143">
        <f>IF(COUNT(Q9)=0,"---",IF(Q9="dnf",COUNTA(Q$7:Q$11),IF(OR(Q9="dns",Q9="dq"),COUNTA(Q$7:Q$11)*2,RANK(Q9,Q$7:Q$11,1))))</f>
        <v>2</v>
      </c>
      <c r="S9" s="147">
        <v>35</v>
      </c>
      <c r="T9" s="143">
        <f>IF(S9=0,"---",IF(S9="dnf",COUNTA(S$7:S$11),IF(OR(S9="dns",S9="dq"),COUNTA(S$7:S$11)*2,RANK(S9,S$7:S$11,0))))</f>
        <v>4</v>
      </c>
      <c r="U9" s="149">
        <v>2.9212962962962964E-3</v>
      </c>
      <c r="V9" s="143">
        <f>IF(COUNT(U9)=0,"-",IF(U9="dnf",COUNTA(U$7:U$11),IF(OR(U9="dns",U9="dq"),COUNTA(U$7:U$11)*2,RANK(U9,U$7:U$11,1))))</f>
        <v>3</v>
      </c>
      <c r="W9" s="44">
        <f>IF(SUM(J9,N9,P9,R9,T9,V9)=0,"---",IF(COUNT(J9,N9,P9,R9,T9,V9)&lt;5,"-",SUM(J9,N9,P9,R9,T9,V9)))</f>
        <v>17</v>
      </c>
    </row>
    <row r="10" spans="1:25" ht="18" customHeight="1" x14ac:dyDescent="0.2">
      <c r="A10" s="36">
        <f>IF(W10="---","---",IF(COUNT(J10,N10,P10,R10,T10,V10)&lt;5,"-",RANK(W10,W$7:W$11,1)))</f>
        <v>4</v>
      </c>
      <c r="B10" s="37" t="s">
        <v>429</v>
      </c>
      <c r="C10" s="38" t="s">
        <v>256</v>
      </c>
      <c r="D10" s="56">
        <v>25752</v>
      </c>
      <c r="E10" s="138" t="s">
        <v>178</v>
      </c>
      <c r="F10" s="58">
        <f>IF(COUNT(D10)=0,"---",43431-D10)</f>
        <v>17679</v>
      </c>
      <c r="G10" s="154">
        <v>66</v>
      </c>
      <c r="H10" s="141">
        <v>62</v>
      </c>
      <c r="I10" s="142">
        <f>IF(COUNT(G10:H10)=0,"---",IF(COUNT(G10:H10)=1,"-",AVERAGE(G10:H10)))</f>
        <v>64</v>
      </c>
      <c r="J10" s="143">
        <f>IF(I10="---","---",IF(I10="-","-",IF(I10="dnf",COUNTA(I$7:I$11),IF(OR(I10="dns",I10="dq"),COUNTA(I$7:I$11)*2,RANK(I10,I$7:I$11,0)))))</f>
        <v>3</v>
      </c>
      <c r="K10" s="144">
        <v>16</v>
      </c>
      <c r="L10" s="145">
        <v>20</v>
      </c>
      <c r="M10" s="142">
        <f>IF(COUNT(K10:L10)=0,"---",IF(COUNT(K10:L10)=1,"-",AVERAGE(K10:L10)))</f>
        <v>18</v>
      </c>
      <c r="N10" s="146">
        <f>IF(M10="---","---",IF(M10="dnf",COUNTA(M$7:M$11),IF(OR(M10="dns",M10="dq"),COUNTA(M$7:M$11)*2,RANK(M10,M$7:M$11,0))))</f>
        <v>5</v>
      </c>
      <c r="O10" s="147">
        <v>27</v>
      </c>
      <c r="P10" s="143">
        <f>IF(O10=0,"---",IF(O10="dnf",COUNTA(O$7:O$11),IF(OR(O10="dns",O10="dq"),COUNTA(O$7:O$11)*2,RANK(O10,O$7:O$11,0))))</f>
        <v>4</v>
      </c>
      <c r="Q10" s="147">
        <v>6</v>
      </c>
      <c r="R10" s="143">
        <f>IF(COUNT(Q10)=0,"---",IF(Q10="dnf",COUNTA(Q$7:Q$11),IF(OR(Q10="dns",Q10="dq"),COUNTA(Q$7:Q$11)*2,RANK(Q10,Q$7:Q$11,1))))</f>
        <v>4</v>
      </c>
      <c r="S10" s="147">
        <v>58</v>
      </c>
      <c r="T10" s="143">
        <f>IF(S10=0,"---",IF(S10="dnf",COUNTA(S$7:S$11),IF(OR(S10="dns",S10="dq"),COUNTA(S$7:S$11)*2,RANK(S10,S$7:S$11,0))))</f>
        <v>2</v>
      </c>
      <c r="U10" s="149">
        <v>2.9062499999999995E-3</v>
      </c>
      <c r="V10" s="143">
        <f>IF(COUNT(U10)=0,"-",IF(U10="dnf",COUNTA(U$7:U$11),IF(OR(U10="dns",U10="dq"),COUNTA(U$7:U$11)*2,RANK(U10,U$7:U$11,1))))</f>
        <v>2</v>
      </c>
      <c r="W10" s="44">
        <f>IF(SUM(J10,N10,P10,R10,T10,V10)=0,"---",IF(COUNT(J10,N10,P10,R10,T10,V10)&lt;5,"-",SUM(J10,N10,P10,R10,T10,V10)))</f>
        <v>20</v>
      </c>
    </row>
    <row r="11" spans="1:25" ht="18" customHeight="1" x14ac:dyDescent="0.2">
      <c r="A11" s="36">
        <f>IF(W11="---","---",IF(COUNT(J11,N11,P11,R11,T11,V11)&lt;5,"-",RANK(W11,W$7:W$11,1)))</f>
        <v>5</v>
      </c>
      <c r="B11" s="37" t="s">
        <v>430</v>
      </c>
      <c r="C11" s="38" t="s">
        <v>431</v>
      </c>
      <c r="D11" s="56">
        <v>26583</v>
      </c>
      <c r="E11" s="138" t="s">
        <v>69</v>
      </c>
      <c r="F11" s="58">
        <f>IF(COUNT(D11)=0,"---",43431-D11)</f>
        <v>16848</v>
      </c>
      <c r="G11" s="154">
        <v>64</v>
      </c>
      <c r="H11" s="141">
        <v>65</v>
      </c>
      <c r="I11" s="142">
        <f>IF(COUNT(G11:H11)=0,"---",IF(COUNT(G11:H11)=1,"-",AVERAGE(G11:H11)))</f>
        <v>64.5</v>
      </c>
      <c r="J11" s="143">
        <f>IF(I11="---","---",IF(I11="-","-",IF(I11="dnf",COUNTA(I$7:I$11),IF(OR(I11="dns",I11="dq"),COUNTA(I$7:I$11)*2,RANK(I11,I$7:I$11,0)))))</f>
        <v>2</v>
      </c>
      <c r="K11" s="144">
        <v>24</v>
      </c>
      <c r="L11" s="145">
        <v>27</v>
      </c>
      <c r="M11" s="142">
        <f>IF(COUNT(K11:L11)=0,"---",IF(COUNT(K11:L11)=1,"-",AVERAGE(K11:L11)))</f>
        <v>25.5</v>
      </c>
      <c r="N11" s="146">
        <f>IF(M11="---","---",IF(M11="dnf",COUNTA(M$7:M$11),IF(OR(M11="dns",M11="dq"),COUNTA(M$7:M$11)*2,RANK(M11,M$7:M$11,0))))</f>
        <v>2</v>
      </c>
      <c r="O11" s="147">
        <v>27</v>
      </c>
      <c r="P11" s="143">
        <f>IF(O11=0,"---",IF(O11="dnf",COUNTA(O$7:O$11),IF(OR(O11="dns",O11="dq"),COUNTA(O$7:O$11)*2,RANK(O11,O$7:O$11,0))))</f>
        <v>4</v>
      </c>
      <c r="Q11" s="147">
        <v>9</v>
      </c>
      <c r="R11" s="143">
        <f>IF(COUNT(Q11)=0,"---",IF(Q11="dnf",COUNTA(Q$7:Q$11),IF(OR(Q11="dns",Q11="dq"),COUNTA(Q$7:Q$11)*2,RANK(Q11,Q$7:Q$11,1))))</f>
        <v>5</v>
      </c>
      <c r="S11" s="147">
        <v>30</v>
      </c>
      <c r="T11" s="143">
        <f>IF(S11=0,"---",IF(S11="dnf",COUNTA(S$7:S$11),IF(OR(S11="dns",S11="dq"),COUNTA(S$7:S$11)*2,RANK(S11,S$7:S$11,0))))</f>
        <v>5</v>
      </c>
      <c r="U11" s="149">
        <v>5.0659722222222226E-3</v>
      </c>
      <c r="V11" s="143">
        <f>IF(COUNT(U11)=0,"-",IF(U11="dnf",COUNTA(U$7:U$11),IF(OR(U11="dns",U11="dq"),COUNTA(U$7:U$11)*2,RANK(U11,U$7:U$11,1))))</f>
        <v>5</v>
      </c>
      <c r="W11" s="44">
        <f>IF(SUM(J11,N11,P11,R11,T11,V11)=0,"---",IF(COUNT(J11,N11,P11,R11,T11,V11)&lt;5,"-",SUM(J11,N11,P11,R11,T11,V11)))</f>
        <v>23</v>
      </c>
    </row>
  </sheetData>
  <mergeCells count="11">
    <mergeCell ref="F4:F6"/>
    <mergeCell ref="G4:J4"/>
    <mergeCell ref="K4:N4"/>
    <mergeCell ref="O4:P4"/>
    <mergeCell ref="Q4:R5"/>
    <mergeCell ref="U4:V4"/>
    <mergeCell ref="I5:J5"/>
    <mergeCell ref="M5:N5"/>
    <mergeCell ref="O5:P5"/>
    <mergeCell ref="U5:V5"/>
    <mergeCell ref="S4:T5"/>
  </mergeCells>
  <printOptions horizontalCentered="1"/>
  <pageMargins left="0.39" right="0.38" top="0.59055118110236227" bottom="0.31496062992125984" header="0.39370078740157483" footer="0.23622047244094491"/>
  <pageSetup paperSize="9" orientation="landscape" r:id="rId1"/>
  <headerFooter alignWithMargins="0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Y13"/>
  <sheetViews>
    <sheetView zoomScale="120" zoomScaleNormal="120" workbookViewId="0">
      <selection activeCell="C18" sqref="C18"/>
    </sheetView>
  </sheetViews>
  <sheetFormatPr defaultColWidth="9.109375" defaultRowHeight="10.199999999999999" x14ac:dyDescent="0.2"/>
  <cols>
    <col min="1" max="1" width="4" style="19" customWidth="1"/>
    <col min="2" max="2" width="9" style="19" customWidth="1"/>
    <col min="3" max="3" width="13.6640625" style="19" customWidth="1"/>
    <col min="4" max="4" width="9.88671875" style="19" customWidth="1"/>
    <col min="5" max="5" width="26.33203125" style="19" customWidth="1"/>
    <col min="6" max="6" width="2.6640625" style="19" customWidth="1"/>
    <col min="7" max="8" width="3.33203125" style="19" customWidth="1"/>
    <col min="9" max="9" width="4.5546875" style="19" customWidth="1"/>
    <col min="10" max="10" width="3.6640625" style="19" customWidth="1"/>
    <col min="11" max="12" width="3.33203125" style="150" customWidth="1"/>
    <col min="13" max="13" width="4.33203125" style="150" customWidth="1"/>
    <col min="14" max="14" width="3.6640625" style="150" customWidth="1"/>
    <col min="15" max="15" width="4.44140625" style="19" customWidth="1"/>
    <col min="16" max="16" width="3.6640625" style="19" customWidth="1"/>
    <col min="17" max="17" width="4.5546875" style="19" hidden="1" customWidth="1"/>
    <col min="18" max="18" width="3.6640625" style="19" hidden="1" customWidth="1"/>
    <col min="19" max="19" width="3.88671875" style="19" customWidth="1"/>
    <col min="20" max="20" width="3.6640625" style="19" customWidth="1"/>
    <col min="21" max="21" width="5.33203125" style="19" customWidth="1"/>
    <col min="22" max="22" width="3.6640625" style="19" customWidth="1"/>
    <col min="23" max="23" width="5.6640625" style="46" customWidth="1"/>
    <col min="24" max="16384" width="9.109375" style="19"/>
  </cols>
  <sheetData>
    <row r="1" spans="1:25" s="7" customFormat="1" ht="22.8" x14ac:dyDescent="0.25">
      <c r="A1" s="1"/>
      <c r="B1" s="2" t="s">
        <v>0</v>
      </c>
      <c r="C1" s="3" t="s">
        <v>40</v>
      </c>
      <c r="D1" s="4"/>
      <c r="E1" s="4"/>
      <c r="F1" s="4"/>
      <c r="G1" s="5"/>
      <c r="H1" s="5"/>
      <c r="I1" s="5"/>
      <c r="J1" s="5"/>
      <c r="K1" s="124"/>
      <c r="L1" s="124"/>
      <c r="M1" s="124"/>
      <c r="N1" s="124"/>
      <c r="O1" s="5"/>
      <c r="P1" s="5"/>
      <c r="Q1" s="5"/>
      <c r="R1" s="5"/>
      <c r="S1" s="5"/>
      <c r="T1" s="5"/>
      <c r="U1" s="5"/>
      <c r="V1" s="5"/>
      <c r="W1" s="6" t="s">
        <v>32</v>
      </c>
    </row>
    <row r="2" spans="1:25" s="7" customFormat="1" ht="24.6" x14ac:dyDescent="0.25">
      <c r="A2" s="8"/>
      <c r="B2" s="2" t="s">
        <v>1</v>
      </c>
      <c r="C2" s="3" t="s">
        <v>406</v>
      </c>
      <c r="D2" s="9"/>
      <c r="E2" s="9"/>
      <c r="F2" s="9"/>
      <c r="G2" s="5"/>
      <c r="H2" s="5"/>
      <c r="I2" s="5"/>
      <c r="J2" s="5"/>
      <c r="K2" s="124"/>
      <c r="L2" s="124"/>
      <c r="M2" s="124"/>
      <c r="N2" s="124"/>
      <c r="O2" s="5"/>
      <c r="P2" s="5"/>
      <c r="Q2" s="5"/>
      <c r="R2" s="5"/>
      <c r="S2" s="5"/>
      <c r="T2" s="5"/>
      <c r="U2" s="5"/>
      <c r="V2" s="5"/>
      <c r="W2" s="52" t="s">
        <v>33</v>
      </c>
      <c r="Y2" s="11"/>
    </row>
    <row r="3" spans="1:25" s="7" customFormat="1" ht="25.2" thickBot="1" x14ac:dyDescent="0.35">
      <c r="A3" s="8"/>
      <c r="B3" s="12" t="s">
        <v>2</v>
      </c>
      <c r="C3" s="3">
        <v>10</v>
      </c>
      <c r="D3" s="55" t="s">
        <v>42</v>
      </c>
      <c r="E3" s="9"/>
      <c r="F3" s="9"/>
      <c r="G3" s="10"/>
      <c r="H3" s="10"/>
      <c r="I3" s="10"/>
      <c r="J3" s="10"/>
      <c r="K3" s="127"/>
      <c r="L3" s="127"/>
      <c r="M3" s="127"/>
      <c r="N3" s="127"/>
      <c r="O3" s="10"/>
      <c r="P3" s="10"/>
      <c r="Q3" s="10"/>
      <c r="R3" s="10"/>
      <c r="S3" s="10"/>
      <c r="T3" s="10"/>
      <c r="U3" s="10"/>
      <c r="V3" s="10"/>
      <c r="W3" s="13" t="s">
        <v>34</v>
      </c>
    </row>
    <row r="4" spans="1:25" ht="12.75" customHeight="1" x14ac:dyDescent="0.2">
      <c r="A4" s="14"/>
      <c r="B4" s="15"/>
      <c r="C4" s="15"/>
      <c r="D4" s="16" t="s">
        <v>3</v>
      </c>
      <c r="E4" s="17" t="s">
        <v>4</v>
      </c>
      <c r="F4" s="183" t="s">
        <v>5</v>
      </c>
      <c r="G4" s="186" t="s">
        <v>6</v>
      </c>
      <c r="H4" s="174"/>
      <c r="I4" s="174"/>
      <c r="J4" s="175"/>
      <c r="K4" s="177" t="s">
        <v>43</v>
      </c>
      <c r="L4" s="177"/>
      <c r="M4" s="177"/>
      <c r="N4" s="178"/>
      <c r="O4" s="179" t="s">
        <v>44</v>
      </c>
      <c r="P4" s="180"/>
      <c r="Q4" s="157" t="s">
        <v>46</v>
      </c>
      <c r="R4" s="158"/>
      <c r="S4" s="157" t="s">
        <v>47</v>
      </c>
      <c r="T4" s="158"/>
      <c r="U4" s="161" t="s">
        <v>48</v>
      </c>
      <c r="V4" s="162"/>
      <c r="W4" s="18" t="s">
        <v>35</v>
      </c>
    </row>
    <row r="5" spans="1:25" ht="12.75" customHeight="1" x14ac:dyDescent="0.2">
      <c r="A5" s="20" t="s">
        <v>7</v>
      </c>
      <c r="B5" s="21" t="s">
        <v>8</v>
      </c>
      <c r="C5" s="22" t="s">
        <v>9</v>
      </c>
      <c r="D5" s="23" t="s">
        <v>10</v>
      </c>
      <c r="E5" s="24" t="s">
        <v>11</v>
      </c>
      <c r="F5" s="184"/>
      <c r="G5" s="153" t="s">
        <v>12</v>
      </c>
      <c r="H5" s="25" t="s">
        <v>13</v>
      </c>
      <c r="I5" s="163" t="s">
        <v>49</v>
      </c>
      <c r="J5" s="164"/>
      <c r="K5" s="128" t="s">
        <v>12</v>
      </c>
      <c r="L5" s="129" t="s">
        <v>13</v>
      </c>
      <c r="M5" s="165" t="s">
        <v>50</v>
      </c>
      <c r="N5" s="166"/>
      <c r="O5" s="167" t="s">
        <v>51</v>
      </c>
      <c r="P5" s="164"/>
      <c r="Q5" s="159"/>
      <c r="R5" s="160"/>
      <c r="S5" s="159"/>
      <c r="T5" s="160"/>
      <c r="U5" s="170" t="s">
        <v>25</v>
      </c>
      <c r="V5" s="166"/>
      <c r="W5" s="26" t="s">
        <v>36</v>
      </c>
    </row>
    <row r="6" spans="1:25" ht="10.8" thickBot="1" x14ac:dyDescent="0.25">
      <c r="A6" s="27"/>
      <c r="B6" s="28"/>
      <c r="C6" s="28"/>
      <c r="D6" s="29"/>
      <c r="E6" s="30"/>
      <c r="F6" s="185"/>
      <c r="G6" s="156" t="s">
        <v>53</v>
      </c>
      <c r="H6" s="131" t="s">
        <v>53</v>
      </c>
      <c r="I6" s="33" t="s">
        <v>53</v>
      </c>
      <c r="J6" s="132" t="s">
        <v>15</v>
      </c>
      <c r="K6" s="133" t="s">
        <v>14</v>
      </c>
      <c r="L6" s="134" t="s">
        <v>14</v>
      </c>
      <c r="M6" s="135" t="s">
        <v>14</v>
      </c>
      <c r="N6" s="136" t="s">
        <v>15</v>
      </c>
      <c r="O6" s="31" t="s">
        <v>16</v>
      </c>
      <c r="P6" s="132" t="s">
        <v>15</v>
      </c>
      <c r="Q6" s="31" t="s">
        <v>78</v>
      </c>
      <c r="R6" s="132" t="s">
        <v>15</v>
      </c>
      <c r="S6" s="31" t="s">
        <v>54</v>
      </c>
      <c r="T6" s="132" t="s">
        <v>15</v>
      </c>
      <c r="U6" s="51" t="s">
        <v>55</v>
      </c>
      <c r="V6" s="136" t="s">
        <v>15</v>
      </c>
      <c r="W6" s="35"/>
    </row>
    <row r="7" spans="1:25" ht="18" customHeight="1" x14ac:dyDescent="0.2">
      <c r="A7" s="36">
        <f>IF(W7="---","---",IF(COUNT(J7,N7,P7,R7,T7,V7)&lt;5,"-",RANK(W7,W$7:W$13,1)))</f>
        <v>1</v>
      </c>
      <c r="B7" s="37" t="s">
        <v>358</v>
      </c>
      <c r="C7" s="38" t="s">
        <v>418</v>
      </c>
      <c r="D7" s="56">
        <v>24511</v>
      </c>
      <c r="E7" s="138" t="s">
        <v>72</v>
      </c>
      <c r="F7" s="58">
        <f>IF(COUNT(D7)=0,"---",43431-D7)</f>
        <v>18920</v>
      </c>
      <c r="G7" s="154">
        <v>39</v>
      </c>
      <c r="H7" s="141">
        <v>32</v>
      </c>
      <c r="I7" s="142">
        <f>IF(COUNT(G7:H7)=0,"---",IF(COUNT(G7:H7)=1,"-",AVERAGE(G7:H7)))</f>
        <v>35.5</v>
      </c>
      <c r="J7" s="143">
        <f>IF(I7="---","---",IF(I7="-","-",IF(I7="dnf",COUNTA(I$7:I$13),IF(OR(I7="dns",I7="dq"),COUNTA(I$7:I$13)*2,RANK(I7,I$7:I$13,0)))))</f>
        <v>2</v>
      </c>
      <c r="K7" s="144">
        <v>19</v>
      </c>
      <c r="L7" s="145">
        <v>19</v>
      </c>
      <c r="M7" s="142">
        <f>IF(COUNT(K7:L7)=0,"---",IF(COUNT(K7:L7)=1,"-",AVERAGE(K7:L7)))</f>
        <v>19</v>
      </c>
      <c r="N7" s="146">
        <f>IF(M7="---","---",IF(M7="dnf",COUNTA(M$7:M$13),IF(OR(M7="dns",M7="dq"),COUNTA(M$7:M$13)*2,RANK(M7,M$7:M$13,0))))</f>
        <v>6</v>
      </c>
      <c r="O7" s="147">
        <v>33</v>
      </c>
      <c r="P7" s="143">
        <f>IF(O7=0,"---",IF(O7="dnf",COUNTA(O$7:O$13),IF(OR(O7="dns",O7="dq"),COUNTA(O$7:O$13)*2,RANK(O7,O$7:O$13,0))))</f>
        <v>1</v>
      </c>
      <c r="Q7" s="147"/>
      <c r="R7" s="143" t="str">
        <f>IF(COUNT(Q7)=0,"---",IF(Q7="dnf",COUNTA(Q$7:Q$13),IF(OR(Q7="dns",Q7="dq"),COUNTA(Q$7:Q$13)*2,RANK(Q7,Q$7:Q$13,1))))</f>
        <v>---</v>
      </c>
      <c r="S7" s="147">
        <v>111</v>
      </c>
      <c r="T7" s="143">
        <f>IF(S7=0,"---",IF(S7="dnf",COUNTA(S$7:S$13),IF(OR(S7="dns",S7="dq"),COUNTA(S$7:S$13)*2,RANK(S7,S$7:S$13,0))))</f>
        <v>1</v>
      </c>
      <c r="U7" s="149">
        <v>3.1446759259259258E-3</v>
      </c>
      <c r="V7" s="143">
        <f>IF(COUNT(U7)=0,"-",IF(U7="dnf",COUNTA(U$7:U$13),IF(OR(U7="dns",U7="dq"),COUNTA(U$7:U$13)*2,RANK(U7,U$7:U$13,1))))</f>
        <v>2</v>
      </c>
      <c r="W7" s="44">
        <f>IF(SUM(J7,N7,P7,R7,T7,V7)=0,"---",IF(COUNT(J7,N7,P7,R7,T7,V7)&lt;5,"-",SUM(J7,N7,P7,R7,T7,V7)))</f>
        <v>12</v>
      </c>
    </row>
    <row r="8" spans="1:25" ht="18" customHeight="1" x14ac:dyDescent="0.2">
      <c r="A8" s="36">
        <f>IF(W8="---","---",IF(COUNT(J8,N8,P8,R8,T8,V8)&lt;5,"-",RANK(W8,W$7:W$13,1)))</f>
        <v>2</v>
      </c>
      <c r="B8" s="37" t="s">
        <v>347</v>
      </c>
      <c r="C8" s="38" t="s">
        <v>417</v>
      </c>
      <c r="D8" s="56">
        <v>24603</v>
      </c>
      <c r="E8" s="138" t="s">
        <v>72</v>
      </c>
      <c r="F8" s="58">
        <f>IF(COUNT(D8)=0,"---",43431-D8)</f>
        <v>18828</v>
      </c>
      <c r="G8" s="154">
        <v>33</v>
      </c>
      <c r="H8" s="141">
        <v>34</v>
      </c>
      <c r="I8" s="142">
        <f>IF(COUNT(G8:H8)=0,"---",IF(COUNT(G8:H8)=1,"-",AVERAGE(G8:H8)))</f>
        <v>33.5</v>
      </c>
      <c r="J8" s="143">
        <f>IF(I8="---","---",IF(I8="-","-",IF(I8="dnf",COUNTA(I$7:I$13),IF(OR(I8="dns",I8="dq"),COUNTA(I$7:I$13)*2,RANK(I8,I$7:I$13,0)))))</f>
        <v>3</v>
      </c>
      <c r="K8" s="144">
        <v>19</v>
      </c>
      <c r="L8" s="145">
        <v>20</v>
      </c>
      <c r="M8" s="142">
        <f>IF(COUNT(K8:L8)=0,"---",IF(COUNT(K8:L8)=1,"-",AVERAGE(K8:L8)))</f>
        <v>19.5</v>
      </c>
      <c r="N8" s="146">
        <f>IF(M8="---","---",IF(M8="dnf",COUNTA(M$7:M$13),IF(OR(M8="dns",M8="dq"),COUNTA(M$7:M$13)*2,RANK(M8,M$7:M$13,0))))</f>
        <v>4</v>
      </c>
      <c r="O8" s="147">
        <v>30</v>
      </c>
      <c r="P8" s="143">
        <f>IF(O8=0,"---",IF(O8="dnf",COUNTA(O$7:O$13),IF(OR(O8="dns",O8="dq"),COUNTA(O$7:O$13)*2,RANK(O8,O$7:O$13,0))))</f>
        <v>2</v>
      </c>
      <c r="Q8" s="147"/>
      <c r="R8" s="143" t="str">
        <f>IF(COUNT(Q8)=0,"---",IF(Q8="dnf",COUNTA(Q$7:Q$13),IF(OR(Q8="dns",Q8="dq"),COUNTA(Q$7:Q$13)*2,RANK(Q8,Q$7:Q$13,1))))</f>
        <v>---</v>
      </c>
      <c r="S8" s="147">
        <v>69</v>
      </c>
      <c r="T8" s="143">
        <f>IF(S8=0,"---",IF(S8="dnf",COUNTA(S$7:S$13),IF(OR(S8="dns",S8="dq"),COUNTA(S$7:S$13)*2,RANK(S8,S$7:S$13,0))))</f>
        <v>3</v>
      </c>
      <c r="U8" s="149">
        <v>3.0798611111111109E-3</v>
      </c>
      <c r="V8" s="143">
        <f>IF(COUNT(U8)=0,"-",IF(U8="dnf",COUNTA(U$7:U$13),IF(OR(U8="dns",U8="dq"),COUNTA(U$7:U$13)*2,RANK(U8,U$7:U$13,1))))</f>
        <v>1</v>
      </c>
      <c r="W8" s="44">
        <f>IF(SUM(J8,N8,P8,R8,T8,V8)=0,"---",IF(COUNT(J8,N8,P8,R8,T8,V8)&lt;5,"-",SUM(J8,N8,P8,R8,T8,V8)))</f>
        <v>13</v>
      </c>
    </row>
    <row r="9" spans="1:25" ht="18" customHeight="1" x14ac:dyDescent="0.2">
      <c r="A9" s="36">
        <f>IF(W9="---","---",IF(COUNT(J9,N9,P9,R9,T9,V9)&lt;5,"-",RANK(W9,W$7:W$13,1)))</f>
        <v>3</v>
      </c>
      <c r="B9" s="37" t="s">
        <v>419</v>
      </c>
      <c r="C9" s="38" t="s">
        <v>420</v>
      </c>
      <c r="D9" s="56">
        <v>23934</v>
      </c>
      <c r="E9" s="138" t="s">
        <v>172</v>
      </c>
      <c r="F9" s="58">
        <f t="shared" ref="F9:F13" si="0">IF(COUNT(D9)=0,"---",43431-D9)</f>
        <v>19497</v>
      </c>
      <c r="G9" s="154">
        <v>27</v>
      </c>
      <c r="H9" s="141">
        <v>27</v>
      </c>
      <c r="I9" s="142">
        <f t="shared" ref="I9:I13" si="1">IF(COUNT(G9:H9)=0,"---",IF(COUNT(G9:H9)=1,"-",AVERAGE(G9:H9)))</f>
        <v>27</v>
      </c>
      <c r="J9" s="143">
        <f t="shared" ref="J9:J13" si="2">IF(I9="---","---",IF(I9="-","-",IF(I9="dnf",COUNTA(I$7:I$13),IF(OR(I9="dns",I9="dq"),COUNTA(I$7:I$13)*2,RANK(I9,I$7:I$13,0)))))</f>
        <v>6</v>
      </c>
      <c r="K9" s="144">
        <v>25</v>
      </c>
      <c r="L9" s="145">
        <v>22</v>
      </c>
      <c r="M9" s="142">
        <f t="shared" ref="M9:M13" si="3">IF(COUNT(K9:L9)=0,"---",IF(COUNT(K9:L9)=1,"-",AVERAGE(K9:L9)))</f>
        <v>23.5</v>
      </c>
      <c r="N9" s="146">
        <f t="shared" ref="N9:N13" si="4">IF(M9="---","---",IF(M9="dnf",COUNTA(M$7:M$13),IF(OR(M9="dns",M9="dq"),COUNTA(M$7:M$13)*2,RANK(M9,M$7:M$13,0))))</f>
        <v>2</v>
      </c>
      <c r="O9" s="147">
        <v>28</v>
      </c>
      <c r="P9" s="143">
        <f t="shared" ref="P9:P13" si="5">IF(O9=0,"---",IF(O9="dnf",COUNTA(O$7:O$13),IF(OR(O9="dns",O9="dq"),COUNTA(O$7:O$13)*2,RANK(O9,O$7:O$13,0))))</f>
        <v>3</v>
      </c>
      <c r="Q9" s="147"/>
      <c r="R9" s="143" t="str">
        <f t="shared" ref="R9:R13" si="6">IF(COUNT(Q9)=0,"---",IF(Q9="dnf",COUNTA(Q$7:Q$13),IF(OR(Q9="dns",Q9="dq"),COUNTA(Q$7:Q$13)*2,RANK(Q9,Q$7:Q$13,1))))</f>
        <v>---</v>
      </c>
      <c r="S9" s="147">
        <v>76</v>
      </c>
      <c r="T9" s="143">
        <f t="shared" ref="T9:T13" si="7">IF(S9=0,"---",IF(S9="dnf",COUNTA(S$7:S$13),IF(OR(S9="dns",S9="dq"),COUNTA(S$7:S$13)*2,RANK(S9,S$7:S$13,0))))</f>
        <v>2</v>
      </c>
      <c r="U9" s="149">
        <v>3.3854166666666668E-3</v>
      </c>
      <c r="V9" s="143">
        <f>IF(COUNT(U9)=0,"-",IF(U9="dnf",COUNTA(U$7:U$13),IF(OR(U9="dns",U9="dq"),COUNTA(U$7:U$13)*2,RANK(U9,U$7:U$13,1))))</f>
        <v>3</v>
      </c>
      <c r="W9" s="44">
        <f t="shared" ref="W9:W13" si="8">IF(SUM(J9,N9,P9,R9,T9,V9)=0,"---",IF(COUNT(J9,N9,P9,R9,T9,V9)&lt;5,"-",SUM(J9,N9,P9,R9,T9,V9)))</f>
        <v>16</v>
      </c>
    </row>
    <row r="10" spans="1:25" ht="18" customHeight="1" x14ac:dyDescent="0.2">
      <c r="A10" s="36">
        <f>IF(W10="---","---",IF(COUNT(J10,N10,P10,R10,T10,V10)&lt;5,"-",RANK(W10,W$7:W$13,1)))</f>
        <v>4</v>
      </c>
      <c r="B10" s="37" t="s">
        <v>349</v>
      </c>
      <c r="C10" s="38" t="s">
        <v>204</v>
      </c>
      <c r="D10" s="56">
        <v>24998</v>
      </c>
      <c r="E10" s="138" t="s">
        <v>69</v>
      </c>
      <c r="F10" s="58">
        <f t="shared" si="0"/>
        <v>18433</v>
      </c>
      <c r="G10" s="154">
        <v>31</v>
      </c>
      <c r="H10" s="141">
        <v>27</v>
      </c>
      <c r="I10" s="142">
        <f t="shared" si="1"/>
        <v>29</v>
      </c>
      <c r="J10" s="143">
        <f t="shared" si="2"/>
        <v>5</v>
      </c>
      <c r="K10" s="144">
        <v>20</v>
      </c>
      <c r="L10" s="145">
        <v>20</v>
      </c>
      <c r="M10" s="142">
        <f t="shared" si="3"/>
        <v>20</v>
      </c>
      <c r="N10" s="146">
        <f t="shared" si="4"/>
        <v>3</v>
      </c>
      <c r="O10" s="147">
        <v>24</v>
      </c>
      <c r="P10" s="143">
        <f t="shared" si="5"/>
        <v>5</v>
      </c>
      <c r="Q10" s="147"/>
      <c r="R10" s="143" t="str">
        <f t="shared" si="6"/>
        <v>---</v>
      </c>
      <c r="S10" s="147">
        <v>25</v>
      </c>
      <c r="T10" s="143">
        <f t="shared" si="7"/>
        <v>5</v>
      </c>
      <c r="U10" s="149">
        <v>3.8067129629629627E-3</v>
      </c>
      <c r="V10" s="143">
        <f>IF(COUNT(U10)=0,"-",IF(U10="dnf",COUNTA(U$7:U$13),IF(OR(U10="dns",U10="dq"),COUNTA(U$7:U$13)*2,RANK(U10,U$7:U$13,1))))</f>
        <v>4</v>
      </c>
      <c r="W10" s="44">
        <f t="shared" si="8"/>
        <v>22</v>
      </c>
    </row>
    <row r="11" spans="1:25" ht="18" customHeight="1" x14ac:dyDescent="0.2">
      <c r="A11" s="36">
        <f>IF(W11="---","---",IF(COUNT(J11,N11,P11,R11,T11,V11)&lt;5,"-",RANK(W11,W$7:W$13,1)))</f>
        <v>5</v>
      </c>
      <c r="B11" s="37" t="s">
        <v>169</v>
      </c>
      <c r="C11" s="38" t="s">
        <v>421</v>
      </c>
      <c r="D11" s="56">
        <v>24327</v>
      </c>
      <c r="E11" s="138" t="s">
        <v>281</v>
      </c>
      <c r="F11" s="58">
        <f t="shared" si="0"/>
        <v>19104</v>
      </c>
      <c r="G11" s="154">
        <v>36</v>
      </c>
      <c r="H11" s="141">
        <v>28</v>
      </c>
      <c r="I11" s="142">
        <f t="shared" si="1"/>
        <v>32</v>
      </c>
      <c r="J11" s="143">
        <f t="shared" si="2"/>
        <v>4</v>
      </c>
      <c r="K11" s="144">
        <v>19</v>
      </c>
      <c r="L11" s="145">
        <v>20</v>
      </c>
      <c r="M11" s="142">
        <f t="shared" si="3"/>
        <v>19.5</v>
      </c>
      <c r="N11" s="146">
        <f t="shared" si="4"/>
        <v>4</v>
      </c>
      <c r="O11" s="147">
        <v>23</v>
      </c>
      <c r="P11" s="143">
        <f t="shared" si="5"/>
        <v>6</v>
      </c>
      <c r="Q11" s="147"/>
      <c r="R11" s="143" t="str">
        <f t="shared" si="6"/>
        <v>---</v>
      </c>
      <c r="S11" s="147">
        <v>59</v>
      </c>
      <c r="T11" s="143">
        <f t="shared" si="7"/>
        <v>4</v>
      </c>
      <c r="U11" s="149">
        <v>3.8726851851851852E-3</v>
      </c>
      <c r="V11" s="143">
        <f>IF(COUNT(U11)=0,"-",IF(U11="dnf",COUNTA(U$7:U$13),IF(OR(U11="dns",U11="dq"),COUNTA(U$7:U$13)*2,RANK(U11,U$7:U$13,1))))</f>
        <v>5</v>
      </c>
      <c r="W11" s="44">
        <f t="shared" si="8"/>
        <v>23</v>
      </c>
    </row>
    <row r="12" spans="1:25" ht="18" customHeight="1" x14ac:dyDescent="0.2">
      <c r="A12" s="36">
        <v>6</v>
      </c>
      <c r="B12" s="37" t="s">
        <v>422</v>
      </c>
      <c r="C12" s="38" t="s">
        <v>423</v>
      </c>
      <c r="D12" s="56">
        <v>24677</v>
      </c>
      <c r="E12" s="138" t="s">
        <v>58</v>
      </c>
      <c r="F12" s="58">
        <f t="shared" si="0"/>
        <v>18754</v>
      </c>
      <c r="G12" s="154">
        <v>41</v>
      </c>
      <c r="H12" s="141">
        <v>36</v>
      </c>
      <c r="I12" s="142">
        <f t="shared" si="1"/>
        <v>38.5</v>
      </c>
      <c r="J12" s="143">
        <f t="shared" si="2"/>
        <v>1</v>
      </c>
      <c r="K12" s="144">
        <v>31</v>
      </c>
      <c r="L12" s="145">
        <v>27</v>
      </c>
      <c r="M12" s="142">
        <f t="shared" si="3"/>
        <v>29</v>
      </c>
      <c r="N12" s="146">
        <f t="shared" si="4"/>
        <v>1</v>
      </c>
      <c r="O12" s="147">
        <v>18</v>
      </c>
      <c r="P12" s="143">
        <f t="shared" si="5"/>
        <v>7</v>
      </c>
      <c r="Q12" s="147"/>
      <c r="R12" s="143" t="str">
        <f t="shared" si="6"/>
        <v>---</v>
      </c>
      <c r="S12" s="147">
        <v>1</v>
      </c>
      <c r="T12" s="143">
        <f t="shared" si="7"/>
        <v>7</v>
      </c>
      <c r="U12" s="149" t="s">
        <v>123</v>
      </c>
      <c r="V12" s="143">
        <v>7</v>
      </c>
      <c r="W12" s="44">
        <f t="shared" si="8"/>
        <v>23</v>
      </c>
    </row>
    <row r="13" spans="1:25" ht="18" customHeight="1" x14ac:dyDescent="0.2">
      <c r="A13" s="36">
        <f>IF(W13="---","---",IF(COUNT(J13,N13,P13,R13,T13,V13)&lt;5,"-",RANK(W13,W$7:W$13,1)))</f>
        <v>7</v>
      </c>
      <c r="B13" s="37" t="s">
        <v>424</v>
      </c>
      <c r="C13" s="38" t="s">
        <v>425</v>
      </c>
      <c r="D13" s="56">
        <v>23425</v>
      </c>
      <c r="E13" s="138" t="s">
        <v>72</v>
      </c>
      <c r="F13" s="58">
        <f t="shared" si="0"/>
        <v>20006</v>
      </c>
      <c r="G13" s="154">
        <v>29</v>
      </c>
      <c r="H13" s="141">
        <v>21</v>
      </c>
      <c r="I13" s="142">
        <f t="shared" si="1"/>
        <v>25</v>
      </c>
      <c r="J13" s="143">
        <f t="shared" si="2"/>
        <v>7</v>
      </c>
      <c r="K13" s="144">
        <v>19</v>
      </c>
      <c r="L13" s="145">
        <v>17</v>
      </c>
      <c r="M13" s="142">
        <f t="shared" si="3"/>
        <v>18</v>
      </c>
      <c r="N13" s="146">
        <f t="shared" si="4"/>
        <v>7</v>
      </c>
      <c r="O13" s="147">
        <v>26</v>
      </c>
      <c r="P13" s="143">
        <f t="shared" si="5"/>
        <v>4</v>
      </c>
      <c r="Q13" s="147"/>
      <c r="R13" s="143" t="str">
        <f t="shared" si="6"/>
        <v>---</v>
      </c>
      <c r="S13" s="147">
        <v>6</v>
      </c>
      <c r="T13" s="143">
        <f t="shared" si="7"/>
        <v>6</v>
      </c>
      <c r="U13" s="149">
        <v>4.0231481481481481E-3</v>
      </c>
      <c r="V13" s="143">
        <f>IF(COUNT(U13)=0,"-",IF(U13="dnf",COUNTA(U$7:U$13),IF(OR(U13="dns",U13="dq"),COUNTA(U$7:U$13)*2,RANK(U13,U$7:U$13,1))))</f>
        <v>6</v>
      </c>
      <c r="W13" s="44">
        <f t="shared" si="8"/>
        <v>30</v>
      </c>
    </row>
  </sheetData>
  <sortState ref="A7:Y8">
    <sortCondition ref="A8"/>
  </sortState>
  <mergeCells count="11">
    <mergeCell ref="F4:F6"/>
    <mergeCell ref="G4:J4"/>
    <mergeCell ref="K4:N4"/>
    <mergeCell ref="O4:P4"/>
    <mergeCell ref="Q4:R5"/>
    <mergeCell ref="U4:V4"/>
    <mergeCell ref="I5:J5"/>
    <mergeCell ref="M5:N5"/>
    <mergeCell ref="O5:P5"/>
    <mergeCell ref="U5:V5"/>
    <mergeCell ref="S4:T5"/>
  </mergeCells>
  <printOptions horizontalCentered="1"/>
  <pageMargins left="0.39" right="0.38" top="0.59055118110236227" bottom="0.31496062992125984" header="0.39370078740157483" footer="0.23622047244094491"/>
  <pageSetup paperSize="9" orientation="landscape" r:id="rId1"/>
  <headerFooter alignWithMargins="0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Y14"/>
  <sheetViews>
    <sheetView zoomScale="120" zoomScaleNormal="120" workbookViewId="0"/>
  </sheetViews>
  <sheetFormatPr defaultColWidth="9.109375" defaultRowHeight="10.199999999999999" x14ac:dyDescent="0.2"/>
  <cols>
    <col min="1" max="1" width="4" style="19" customWidth="1"/>
    <col min="2" max="2" width="9" style="19" customWidth="1"/>
    <col min="3" max="3" width="13.6640625" style="19" customWidth="1"/>
    <col min="4" max="4" width="9.44140625" style="19" customWidth="1"/>
    <col min="5" max="5" width="20.77734375" style="19" customWidth="1"/>
    <col min="6" max="6" width="2.6640625" style="19" customWidth="1"/>
    <col min="7" max="8" width="3.33203125" style="19" customWidth="1"/>
    <col min="9" max="9" width="4.5546875" style="19" customWidth="1"/>
    <col min="10" max="10" width="3.6640625" style="19" customWidth="1"/>
    <col min="11" max="12" width="3.33203125" style="150" customWidth="1"/>
    <col min="13" max="13" width="4.33203125" style="150" customWidth="1"/>
    <col min="14" max="14" width="3.6640625" style="150" customWidth="1"/>
    <col min="15" max="15" width="4.44140625" style="19" customWidth="1"/>
    <col min="16" max="16" width="3.6640625" style="19" customWidth="1"/>
    <col min="17" max="17" width="4.5546875" style="19" customWidth="1"/>
    <col min="18" max="18" width="3.6640625" style="19" customWidth="1"/>
    <col min="19" max="19" width="3.88671875" style="19" customWidth="1"/>
    <col min="20" max="20" width="3.6640625" style="19" customWidth="1"/>
    <col min="21" max="21" width="5.33203125" style="19" customWidth="1"/>
    <col min="22" max="22" width="3.6640625" style="19" customWidth="1"/>
    <col min="23" max="23" width="5.109375" style="46" customWidth="1"/>
    <col min="24" max="16384" width="9.109375" style="19"/>
  </cols>
  <sheetData>
    <row r="1" spans="1:25" s="7" customFormat="1" ht="22.8" x14ac:dyDescent="0.25">
      <c r="A1" s="1"/>
      <c r="B1" s="2" t="s">
        <v>0</v>
      </c>
      <c r="C1" s="3" t="s">
        <v>38</v>
      </c>
      <c r="D1" s="4"/>
      <c r="E1" s="4"/>
      <c r="F1" s="4"/>
      <c r="G1" s="5"/>
      <c r="H1" s="5"/>
      <c r="I1" s="5"/>
      <c r="J1" s="5"/>
      <c r="K1" s="124"/>
      <c r="L1" s="124"/>
      <c r="M1" s="124"/>
      <c r="N1" s="124"/>
      <c r="O1" s="5"/>
      <c r="P1" s="5"/>
      <c r="Q1" s="5"/>
      <c r="R1" s="5"/>
      <c r="S1" s="5"/>
      <c r="T1" s="5"/>
      <c r="U1" s="5"/>
      <c r="V1" s="5"/>
      <c r="W1" s="6" t="s">
        <v>32</v>
      </c>
    </row>
    <row r="2" spans="1:25" s="7" customFormat="1" ht="24.6" x14ac:dyDescent="0.25">
      <c r="A2" s="8"/>
      <c r="B2" s="2" t="s">
        <v>1</v>
      </c>
      <c r="C2" s="3" t="s">
        <v>406</v>
      </c>
      <c r="D2" s="9"/>
      <c r="E2" s="9"/>
      <c r="F2" s="9"/>
      <c r="G2" s="5"/>
      <c r="H2" s="5"/>
      <c r="I2" s="5"/>
      <c r="J2" s="5"/>
      <c r="K2" s="124"/>
      <c r="L2" s="124"/>
      <c r="M2" s="124"/>
      <c r="N2" s="124"/>
      <c r="O2" s="5"/>
      <c r="P2" s="5"/>
      <c r="Q2" s="5"/>
      <c r="R2" s="5"/>
      <c r="S2" s="5"/>
      <c r="T2" s="5"/>
      <c r="U2" s="5"/>
      <c r="V2" s="5"/>
      <c r="W2" s="52" t="s">
        <v>33</v>
      </c>
      <c r="Y2" s="11"/>
    </row>
    <row r="3" spans="1:25" s="7" customFormat="1" ht="25.2" thickBot="1" x14ac:dyDescent="0.35">
      <c r="A3" s="8"/>
      <c r="B3" s="12" t="s">
        <v>2</v>
      </c>
      <c r="C3" s="3">
        <v>10</v>
      </c>
      <c r="D3" s="55" t="s">
        <v>42</v>
      </c>
      <c r="E3" s="9"/>
      <c r="F3" s="9"/>
      <c r="G3" s="10"/>
      <c r="H3" s="10"/>
      <c r="I3" s="10"/>
      <c r="J3" s="10"/>
      <c r="K3" s="127"/>
      <c r="L3" s="127"/>
      <c r="M3" s="127"/>
      <c r="N3" s="127"/>
      <c r="O3" s="10"/>
      <c r="P3" s="10"/>
      <c r="Q3" s="10"/>
      <c r="R3" s="10"/>
      <c r="S3" s="10"/>
      <c r="T3" s="10"/>
      <c r="U3" s="10"/>
      <c r="V3" s="10"/>
      <c r="W3" s="13" t="s">
        <v>34</v>
      </c>
    </row>
    <row r="4" spans="1:25" ht="12.75" customHeight="1" x14ac:dyDescent="0.2">
      <c r="A4" s="14"/>
      <c r="B4" s="15"/>
      <c r="C4" s="15"/>
      <c r="D4" s="16" t="s">
        <v>3</v>
      </c>
      <c r="E4" s="17" t="s">
        <v>4</v>
      </c>
      <c r="F4" s="183" t="s">
        <v>5</v>
      </c>
      <c r="G4" s="186" t="s">
        <v>6</v>
      </c>
      <c r="H4" s="174"/>
      <c r="I4" s="174"/>
      <c r="J4" s="175"/>
      <c r="K4" s="177" t="s">
        <v>43</v>
      </c>
      <c r="L4" s="177"/>
      <c r="M4" s="177"/>
      <c r="N4" s="178"/>
      <c r="O4" s="179" t="s">
        <v>44</v>
      </c>
      <c r="P4" s="180"/>
      <c r="Q4" s="157" t="s">
        <v>46</v>
      </c>
      <c r="R4" s="158"/>
      <c r="S4" s="157" t="s">
        <v>47</v>
      </c>
      <c r="T4" s="158"/>
      <c r="U4" s="161" t="s">
        <v>48</v>
      </c>
      <c r="V4" s="162"/>
      <c r="W4" s="18" t="s">
        <v>35</v>
      </c>
    </row>
    <row r="5" spans="1:25" ht="12.75" customHeight="1" x14ac:dyDescent="0.2">
      <c r="A5" s="20" t="s">
        <v>7</v>
      </c>
      <c r="B5" s="21" t="s">
        <v>8</v>
      </c>
      <c r="C5" s="22" t="s">
        <v>9</v>
      </c>
      <c r="D5" s="23" t="s">
        <v>10</v>
      </c>
      <c r="E5" s="24" t="s">
        <v>11</v>
      </c>
      <c r="F5" s="184"/>
      <c r="G5" s="153" t="s">
        <v>12</v>
      </c>
      <c r="H5" s="25" t="s">
        <v>13</v>
      </c>
      <c r="I5" s="163" t="s">
        <v>49</v>
      </c>
      <c r="J5" s="164"/>
      <c r="K5" s="128" t="s">
        <v>12</v>
      </c>
      <c r="L5" s="129" t="s">
        <v>13</v>
      </c>
      <c r="M5" s="165" t="s">
        <v>50</v>
      </c>
      <c r="N5" s="166"/>
      <c r="O5" s="167" t="s">
        <v>51</v>
      </c>
      <c r="P5" s="164"/>
      <c r="Q5" s="159"/>
      <c r="R5" s="160"/>
      <c r="S5" s="159"/>
      <c r="T5" s="160"/>
      <c r="U5" s="170" t="s">
        <v>25</v>
      </c>
      <c r="V5" s="166"/>
      <c r="W5" s="26" t="s">
        <v>36</v>
      </c>
    </row>
    <row r="6" spans="1:25" ht="10.8" thickBot="1" x14ac:dyDescent="0.25">
      <c r="A6" s="27"/>
      <c r="B6" s="28"/>
      <c r="C6" s="28"/>
      <c r="D6" s="29"/>
      <c r="E6" s="30"/>
      <c r="F6" s="185"/>
      <c r="G6" s="156" t="s">
        <v>53</v>
      </c>
      <c r="H6" s="131" t="s">
        <v>53</v>
      </c>
      <c r="I6" s="33" t="s">
        <v>53</v>
      </c>
      <c r="J6" s="132" t="s">
        <v>15</v>
      </c>
      <c r="K6" s="133" t="s">
        <v>14</v>
      </c>
      <c r="L6" s="134" t="s">
        <v>14</v>
      </c>
      <c r="M6" s="135" t="s">
        <v>14</v>
      </c>
      <c r="N6" s="136" t="s">
        <v>15</v>
      </c>
      <c r="O6" s="31" t="s">
        <v>16</v>
      </c>
      <c r="P6" s="132" t="s">
        <v>15</v>
      </c>
      <c r="Q6" s="31" t="s">
        <v>78</v>
      </c>
      <c r="R6" s="132" t="s">
        <v>15</v>
      </c>
      <c r="S6" s="31" t="s">
        <v>54</v>
      </c>
      <c r="T6" s="132" t="s">
        <v>15</v>
      </c>
      <c r="U6" s="51" t="s">
        <v>55</v>
      </c>
      <c r="V6" s="136" t="s">
        <v>15</v>
      </c>
      <c r="W6" s="35"/>
    </row>
    <row r="7" spans="1:25" ht="18" customHeight="1" x14ac:dyDescent="0.2">
      <c r="A7" s="36">
        <f t="shared" ref="A7:A14" si="0">IF(W7="---","---",IF(COUNT(J7,N7,P7,R7,T7,V7)&lt;5,"-",RANK(W7,W$7:W$14,1)))</f>
        <v>1</v>
      </c>
      <c r="B7" s="37" t="s">
        <v>117</v>
      </c>
      <c r="C7" s="38" t="s">
        <v>407</v>
      </c>
      <c r="D7" s="56">
        <v>23562</v>
      </c>
      <c r="E7" s="138" t="s">
        <v>72</v>
      </c>
      <c r="F7" s="58">
        <f t="shared" ref="F7:F14" si="1">IF(COUNT(D7)=0,"---",43431-D7)</f>
        <v>19869</v>
      </c>
      <c r="G7" s="154">
        <v>62</v>
      </c>
      <c r="H7" s="141">
        <v>63</v>
      </c>
      <c r="I7" s="142">
        <f t="shared" ref="I7:I14" si="2">IF(COUNT(G7:H7)=0,"---",IF(COUNT(G7:H7)=1,"-",AVERAGE(G7:H7)))</f>
        <v>62.5</v>
      </c>
      <c r="J7" s="143">
        <f t="shared" ref="J7:J14" si="3">IF(I7="---","---",IF(I7="-","-",IF(I7="dnf",COUNTA(I$7:I$14),IF(OR(I7="dns",I7="dq"),COUNTA(I$7:I$14)*2,RANK(I7,I$7:I$14,0)))))</f>
        <v>1</v>
      </c>
      <c r="K7" s="144">
        <v>26</v>
      </c>
      <c r="L7" s="145">
        <v>20</v>
      </c>
      <c r="M7" s="142">
        <f t="shared" ref="M7:M14" si="4">IF(COUNT(K7:L7)=0,"---",IF(COUNT(K7:L7)=1,"-",AVERAGE(K7:L7)))</f>
        <v>23</v>
      </c>
      <c r="N7" s="146">
        <f t="shared" ref="N7:N14" si="5">IF(M7="---","---",IF(M7="dnf",COUNTA(M$7:M$14),IF(OR(M7="dns",M7="dq"),COUNTA(M$7:M$14)*2,RANK(M7,M$7:M$14,0))))</f>
        <v>5</v>
      </c>
      <c r="O7" s="147">
        <v>35</v>
      </c>
      <c r="P7" s="143">
        <f t="shared" ref="P7:P14" si="6">IF(O7=0,"---",IF(O7="dnf",COUNTA(O$7:O$14),IF(OR(O7="dns",O7="dq"),COUNTA(O$7:O$14)*2,RANK(O7,O$7:O$14,0))))</f>
        <v>1</v>
      </c>
      <c r="Q7" s="147">
        <v>4</v>
      </c>
      <c r="R7" s="143">
        <f t="shared" ref="R7:R14" si="7">IF(COUNT(Q7)=0,"---",IF(Q7="dnf",COUNTA(Q$7:Q$14),IF(OR(Q7="dns",Q7="dq"),COUNTA(Q$7:Q$14)*2,RANK(Q7,Q$7:Q$14,1))))</f>
        <v>3</v>
      </c>
      <c r="S7" s="147">
        <v>105</v>
      </c>
      <c r="T7" s="143">
        <f t="shared" ref="T7:T14" si="8">IF(S7=0,"---",IF(S7="dnf",COUNTA(S$7:S$14),IF(OR(S7="dns",S7="dq"),COUNTA(S$7:S$14)*2,RANK(S7,S$7:S$14,0))))</f>
        <v>1</v>
      </c>
      <c r="U7" s="149">
        <v>2.6828703703703702E-3</v>
      </c>
      <c r="V7" s="143">
        <f t="shared" ref="V7:V14" si="9">IF(COUNT(U7)=0,"-",IF(U7="dnf",COUNTA(U$7:U$14),IF(OR(U7="dns",U7="dq"),COUNTA(U$7:U$14)*2,RANK(U7,U$7:U$14,1))))</f>
        <v>3</v>
      </c>
      <c r="W7" s="44">
        <f t="shared" ref="W7:W14" si="10">IF(SUM(J7,N7,P7,R7,T7,V7)=0,"---",IF(COUNT(J7,N7,P7,R7,T7,V7)&lt;5,"-",SUM(J7,N7,P7,R7,T7,V7)))</f>
        <v>14</v>
      </c>
    </row>
    <row r="8" spans="1:25" ht="18" customHeight="1" x14ac:dyDescent="0.2">
      <c r="A8" s="36">
        <f t="shared" si="0"/>
        <v>2</v>
      </c>
      <c r="B8" s="37" t="s">
        <v>67</v>
      </c>
      <c r="C8" s="38" t="s">
        <v>408</v>
      </c>
      <c r="D8" s="56">
        <v>24577</v>
      </c>
      <c r="E8" s="138" t="s">
        <v>58</v>
      </c>
      <c r="F8" s="58">
        <f t="shared" si="1"/>
        <v>18854</v>
      </c>
      <c r="G8" s="154">
        <v>60</v>
      </c>
      <c r="H8" s="141">
        <v>64</v>
      </c>
      <c r="I8" s="142">
        <f t="shared" si="2"/>
        <v>62</v>
      </c>
      <c r="J8" s="143">
        <f t="shared" si="3"/>
        <v>2</v>
      </c>
      <c r="K8" s="144">
        <v>35</v>
      </c>
      <c r="L8" s="145">
        <v>35</v>
      </c>
      <c r="M8" s="142">
        <f t="shared" si="4"/>
        <v>35</v>
      </c>
      <c r="N8" s="146">
        <f t="shared" si="5"/>
        <v>1</v>
      </c>
      <c r="O8" s="147">
        <v>32</v>
      </c>
      <c r="P8" s="143">
        <f t="shared" si="6"/>
        <v>2</v>
      </c>
      <c r="Q8" s="147">
        <v>1</v>
      </c>
      <c r="R8" s="143">
        <f t="shared" si="7"/>
        <v>1</v>
      </c>
      <c r="S8" s="147">
        <v>48</v>
      </c>
      <c r="T8" s="143">
        <f t="shared" si="8"/>
        <v>5</v>
      </c>
      <c r="U8" s="149">
        <v>3.1614583333333334E-3</v>
      </c>
      <c r="V8" s="143">
        <f t="shared" si="9"/>
        <v>6</v>
      </c>
      <c r="W8" s="44">
        <f t="shared" si="10"/>
        <v>17</v>
      </c>
    </row>
    <row r="9" spans="1:25" ht="18" customHeight="1" x14ac:dyDescent="0.2">
      <c r="A9" s="36">
        <f t="shared" si="0"/>
        <v>3</v>
      </c>
      <c r="B9" s="37" t="s">
        <v>104</v>
      </c>
      <c r="C9" s="38" t="s">
        <v>409</v>
      </c>
      <c r="D9" s="56">
        <v>24788</v>
      </c>
      <c r="E9" s="138" t="s">
        <v>72</v>
      </c>
      <c r="F9" s="58">
        <f t="shared" si="1"/>
        <v>18643</v>
      </c>
      <c r="G9" s="154">
        <v>55</v>
      </c>
      <c r="H9" s="141">
        <v>49</v>
      </c>
      <c r="I9" s="142">
        <f t="shared" si="2"/>
        <v>52</v>
      </c>
      <c r="J9" s="143">
        <f t="shared" si="3"/>
        <v>5</v>
      </c>
      <c r="K9" s="144">
        <v>28</v>
      </c>
      <c r="L9" s="145">
        <v>28</v>
      </c>
      <c r="M9" s="142">
        <f t="shared" si="4"/>
        <v>28</v>
      </c>
      <c r="N9" s="146">
        <f t="shared" si="5"/>
        <v>2</v>
      </c>
      <c r="O9" s="147">
        <v>29</v>
      </c>
      <c r="P9" s="143">
        <f t="shared" si="6"/>
        <v>3</v>
      </c>
      <c r="Q9" s="147">
        <v>5</v>
      </c>
      <c r="R9" s="143">
        <f t="shared" si="7"/>
        <v>5</v>
      </c>
      <c r="S9" s="147">
        <v>64</v>
      </c>
      <c r="T9" s="143">
        <f t="shared" si="8"/>
        <v>4</v>
      </c>
      <c r="U9" s="149">
        <v>2.9942129629629628E-3</v>
      </c>
      <c r="V9" s="143">
        <f t="shared" si="9"/>
        <v>5</v>
      </c>
      <c r="W9" s="44">
        <f t="shared" si="10"/>
        <v>24</v>
      </c>
    </row>
    <row r="10" spans="1:25" ht="18" customHeight="1" x14ac:dyDescent="0.2">
      <c r="A10" s="36">
        <f t="shared" si="0"/>
        <v>4</v>
      </c>
      <c r="B10" s="37" t="s">
        <v>219</v>
      </c>
      <c r="C10" s="38" t="s">
        <v>410</v>
      </c>
      <c r="D10" s="56">
        <v>24670</v>
      </c>
      <c r="E10" s="138" t="s">
        <v>61</v>
      </c>
      <c r="F10" s="58">
        <f t="shared" si="1"/>
        <v>18761</v>
      </c>
      <c r="G10" s="154">
        <v>58</v>
      </c>
      <c r="H10" s="141">
        <v>56</v>
      </c>
      <c r="I10" s="142">
        <f t="shared" si="2"/>
        <v>57</v>
      </c>
      <c r="J10" s="143">
        <f t="shared" si="3"/>
        <v>3</v>
      </c>
      <c r="K10" s="144">
        <v>19</v>
      </c>
      <c r="L10" s="145">
        <v>24</v>
      </c>
      <c r="M10" s="142">
        <f t="shared" si="4"/>
        <v>21.5</v>
      </c>
      <c r="N10" s="146">
        <f t="shared" si="5"/>
        <v>6</v>
      </c>
      <c r="O10" s="147">
        <v>22</v>
      </c>
      <c r="P10" s="143">
        <f t="shared" si="6"/>
        <v>5</v>
      </c>
      <c r="Q10" s="147">
        <v>8</v>
      </c>
      <c r="R10" s="143">
        <f t="shared" si="7"/>
        <v>7</v>
      </c>
      <c r="S10" s="147">
        <v>87</v>
      </c>
      <c r="T10" s="143">
        <f t="shared" si="8"/>
        <v>2</v>
      </c>
      <c r="U10" s="149">
        <v>2.8460648148148152E-3</v>
      </c>
      <c r="V10" s="143">
        <f t="shared" si="9"/>
        <v>4</v>
      </c>
      <c r="W10" s="44">
        <f t="shared" si="10"/>
        <v>27</v>
      </c>
    </row>
    <row r="11" spans="1:25" ht="17.25" customHeight="1" x14ac:dyDescent="0.2">
      <c r="A11" s="36">
        <f t="shared" si="0"/>
        <v>5</v>
      </c>
      <c r="B11" s="37" t="s">
        <v>411</v>
      </c>
      <c r="C11" s="38" t="s">
        <v>412</v>
      </c>
      <c r="D11" s="56">
        <v>23942</v>
      </c>
      <c r="E11" s="138" t="s">
        <v>281</v>
      </c>
      <c r="F11" s="58">
        <f t="shared" si="1"/>
        <v>19489</v>
      </c>
      <c r="G11" s="154">
        <v>54</v>
      </c>
      <c r="H11" s="141">
        <v>56</v>
      </c>
      <c r="I11" s="142">
        <f t="shared" si="2"/>
        <v>55</v>
      </c>
      <c r="J11" s="143">
        <f t="shared" si="3"/>
        <v>4</v>
      </c>
      <c r="K11" s="144">
        <v>25</v>
      </c>
      <c r="L11" s="145">
        <v>27</v>
      </c>
      <c r="M11" s="142">
        <f t="shared" si="4"/>
        <v>26</v>
      </c>
      <c r="N11" s="146">
        <f t="shared" si="5"/>
        <v>3</v>
      </c>
      <c r="O11" s="147">
        <v>19</v>
      </c>
      <c r="P11" s="143">
        <f t="shared" si="6"/>
        <v>6</v>
      </c>
      <c r="Q11" s="147">
        <v>3</v>
      </c>
      <c r="R11" s="143">
        <f t="shared" si="7"/>
        <v>2</v>
      </c>
      <c r="S11" s="147">
        <v>32</v>
      </c>
      <c r="T11" s="143">
        <f t="shared" si="8"/>
        <v>7</v>
      </c>
      <c r="U11" s="149">
        <v>3.9675925925925929E-3</v>
      </c>
      <c r="V11" s="143">
        <f t="shared" si="9"/>
        <v>7</v>
      </c>
      <c r="W11" s="44">
        <f t="shared" si="10"/>
        <v>29</v>
      </c>
    </row>
    <row r="12" spans="1:25" ht="18" customHeight="1" x14ac:dyDescent="0.2">
      <c r="A12" s="36">
        <f t="shared" si="0"/>
        <v>6</v>
      </c>
      <c r="B12" s="37" t="s">
        <v>413</v>
      </c>
      <c r="C12" s="38" t="s">
        <v>414</v>
      </c>
      <c r="D12" s="56">
        <v>23559</v>
      </c>
      <c r="E12" s="138" t="s">
        <v>61</v>
      </c>
      <c r="F12" s="58">
        <f t="shared" si="1"/>
        <v>19872</v>
      </c>
      <c r="G12" s="154">
        <v>55</v>
      </c>
      <c r="H12" s="141">
        <v>45</v>
      </c>
      <c r="I12" s="142">
        <f t="shared" si="2"/>
        <v>50</v>
      </c>
      <c r="J12" s="143">
        <f t="shared" si="3"/>
        <v>6</v>
      </c>
      <c r="K12" s="144">
        <v>19</v>
      </c>
      <c r="L12" s="145">
        <v>17</v>
      </c>
      <c r="M12" s="142">
        <f t="shared" si="4"/>
        <v>18</v>
      </c>
      <c r="N12" s="146">
        <f t="shared" si="5"/>
        <v>7</v>
      </c>
      <c r="O12" s="147">
        <v>15</v>
      </c>
      <c r="P12" s="143">
        <f t="shared" si="6"/>
        <v>8</v>
      </c>
      <c r="Q12" s="147">
        <v>4</v>
      </c>
      <c r="R12" s="143">
        <f t="shared" si="7"/>
        <v>3</v>
      </c>
      <c r="S12" s="147">
        <v>40</v>
      </c>
      <c r="T12" s="143">
        <f t="shared" si="8"/>
        <v>6</v>
      </c>
      <c r="U12" s="149">
        <v>2.170138888888889E-3</v>
      </c>
      <c r="V12" s="143">
        <f t="shared" si="9"/>
        <v>1</v>
      </c>
      <c r="W12" s="44">
        <f t="shared" si="10"/>
        <v>31</v>
      </c>
    </row>
    <row r="13" spans="1:25" ht="18" customHeight="1" x14ac:dyDescent="0.2">
      <c r="A13" s="36">
        <v>7</v>
      </c>
      <c r="B13" s="37" t="s">
        <v>385</v>
      </c>
      <c r="C13" s="38" t="s">
        <v>415</v>
      </c>
      <c r="D13" s="56">
        <v>24406</v>
      </c>
      <c r="E13" s="138" t="s">
        <v>215</v>
      </c>
      <c r="F13" s="58">
        <f t="shared" si="1"/>
        <v>19025</v>
      </c>
      <c r="G13" s="154">
        <v>42</v>
      </c>
      <c r="H13" s="141">
        <v>43</v>
      </c>
      <c r="I13" s="142">
        <f t="shared" si="2"/>
        <v>42.5</v>
      </c>
      <c r="J13" s="143">
        <f t="shared" si="3"/>
        <v>8</v>
      </c>
      <c r="K13" s="144">
        <v>12</v>
      </c>
      <c r="L13" s="145">
        <v>15</v>
      </c>
      <c r="M13" s="142">
        <f t="shared" si="4"/>
        <v>13.5</v>
      </c>
      <c r="N13" s="146">
        <f t="shared" si="5"/>
        <v>8</v>
      </c>
      <c r="O13" s="147">
        <v>28</v>
      </c>
      <c r="P13" s="143">
        <f t="shared" si="6"/>
        <v>4</v>
      </c>
      <c r="Q13" s="147">
        <v>6</v>
      </c>
      <c r="R13" s="143">
        <f t="shared" si="7"/>
        <v>6</v>
      </c>
      <c r="S13" s="147">
        <v>75</v>
      </c>
      <c r="T13" s="143">
        <f t="shared" si="8"/>
        <v>3</v>
      </c>
      <c r="U13" s="149">
        <v>2.2268518518518518E-3</v>
      </c>
      <c r="V13" s="143">
        <f t="shared" si="9"/>
        <v>2</v>
      </c>
      <c r="W13" s="44">
        <f t="shared" si="10"/>
        <v>31</v>
      </c>
    </row>
    <row r="14" spans="1:25" ht="18" customHeight="1" x14ac:dyDescent="0.2">
      <c r="A14" s="36">
        <f t="shared" si="0"/>
        <v>8</v>
      </c>
      <c r="B14" s="37" t="s">
        <v>383</v>
      </c>
      <c r="C14" s="38" t="s">
        <v>416</v>
      </c>
      <c r="D14" s="56">
        <v>24292</v>
      </c>
      <c r="E14" s="138" t="s">
        <v>83</v>
      </c>
      <c r="F14" s="58">
        <f t="shared" si="1"/>
        <v>19139</v>
      </c>
      <c r="G14" s="154">
        <v>51</v>
      </c>
      <c r="H14" s="141">
        <v>41</v>
      </c>
      <c r="I14" s="142">
        <f t="shared" si="2"/>
        <v>46</v>
      </c>
      <c r="J14" s="143">
        <f t="shared" si="3"/>
        <v>7</v>
      </c>
      <c r="K14" s="144">
        <v>26</v>
      </c>
      <c r="L14" s="145">
        <v>23</v>
      </c>
      <c r="M14" s="142">
        <f t="shared" si="4"/>
        <v>24.5</v>
      </c>
      <c r="N14" s="146">
        <f t="shared" si="5"/>
        <v>4</v>
      </c>
      <c r="O14" s="147">
        <v>19</v>
      </c>
      <c r="P14" s="143">
        <f t="shared" si="6"/>
        <v>6</v>
      </c>
      <c r="Q14" s="147">
        <v>8</v>
      </c>
      <c r="R14" s="143">
        <f t="shared" si="7"/>
        <v>7</v>
      </c>
      <c r="S14" s="147">
        <v>20</v>
      </c>
      <c r="T14" s="143">
        <f t="shared" si="8"/>
        <v>8</v>
      </c>
      <c r="U14" s="149">
        <v>4.5902777777777782E-3</v>
      </c>
      <c r="V14" s="143">
        <f t="shared" si="9"/>
        <v>8</v>
      </c>
      <c r="W14" s="44">
        <f t="shared" si="10"/>
        <v>40</v>
      </c>
    </row>
  </sheetData>
  <mergeCells count="11">
    <mergeCell ref="F4:F6"/>
    <mergeCell ref="G4:J4"/>
    <mergeCell ref="K4:N4"/>
    <mergeCell ref="O4:P4"/>
    <mergeCell ref="Q4:R5"/>
    <mergeCell ref="U4:V4"/>
    <mergeCell ref="I5:J5"/>
    <mergeCell ref="M5:N5"/>
    <mergeCell ref="O5:P5"/>
    <mergeCell ref="U5:V5"/>
    <mergeCell ref="S4:T5"/>
  </mergeCells>
  <printOptions horizontalCentered="1"/>
  <pageMargins left="0.39" right="0.38" top="0.59055118110236227" bottom="0.31496062992125984" header="0.39370078740157483" footer="0.23622047244094491"/>
  <pageSetup paperSize="9" orientation="landscape" r:id="rId1"/>
  <headerFooter alignWithMargins="0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Y12"/>
  <sheetViews>
    <sheetView zoomScale="120" zoomScaleNormal="120" workbookViewId="0"/>
  </sheetViews>
  <sheetFormatPr defaultColWidth="9.109375" defaultRowHeight="10.199999999999999" x14ac:dyDescent="0.2"/>
  <cols>
    <col min="1" max="1" width="4" style="19" customWidth="1"/>
    <col min="2" max="2" width="9" style="19" customWidth="1"/>
    <col min="3" max="3" width="13.6640625" style="19" customWidth="1"/>
    <col min="4" max="4" width="9.44140625" style="19" customWidth="1"/>
    <col min="5" max="5" width="20.77734375" style="19" customWidth="1"/>
    <col min="6" max="6" width="2.6640625" style="19" customWidth="1"/>
    <col min="7" max="8" width="3.33203125" style="19" customWidth="1"/>
    <col min="9" max="9" width="4.5546875" style="19" customWidth="1"/>
    <col min="10" max="10" width="3.6640625" style="19" customWidth="1"/>
    <col min="11" max="12" width="3.33203125" style="150" customWidth="1"/>
    <col min="13" max="13" width="4.21875" style="150" customWidth="1"/>
    <col min="14" max="14" width="3.6640625" style="150" customWidth="1"/>
    <col min="15" max="15" width="4.44140625" style="19" customWidth="1"/>
    <col min="16" max="16" width="3.6640625" style="19" customWidth="1"/>
    <col min="17" max="17" width="4.5546875" style="19" customWidth="1"/>
    <col min="18" max="18" width="3.6640625" style="19" customWidth="1"/>
    <col min="19" max="19" width="3.88671875" style="19" customWidth="1"/>
    <col min="20" max="20" width="3.6640625" style="19" customWidth="1"/>
    <col min="21" max="21" width="5.33203125" style="19" customWidth="1"/>
    <col min="22" max="22" width="3.6640625" style="19" customWidth="1"/>
    <col min="23" max="23" width="5.109375" style="46" customWidth="1"/>
    <col min="24" max="16384" width="9.109375" style="19"/>
  </cols>
  <sheetData>
    <row r="1" spans="1:25" s="7" customFormat="1" ht="22.8" x14ac:dyDescent="0.25">
      <c r="A1" s="1"/>
      <c r="B1" s="2" t="s">
        <v>0</v>
      </c>
      <c r="C1" s="3" t="s">
        <v>40</v>
      </c>
      <c r="D1" s="4"/>
      <c r="E1" s="4"/>
      <c r="F1" s="4"/>
      <c r="G1" s="5"/>
      <c r="H1" s="5"/>
      <c r="I1" s="5"/>
      <c r="J1" s="5"/>
      <c r="K1" s="124"/>
      <c r="L1" s="124"/>
      <c r="M1" s="124"/>
      <c r="N1" s="124"/>
      <c r="O1" s="5"/>
      <c r="P1" s="5"/>
      <c r="Q1" s="5"/>
      <c r="R1" s="5"/>
      <c r="S1" s="5"/>
      <c r="T1" s="5"/>
      <c r="U1" s="5"/>
      <c r="V1" s="5"/>
      <c r="W1" s="6" t="s">
        <v>32</v>
      </c>
    </row>
    <row r="2" spans="1:25" s="7" customFormat="1" ht="24.6" x14ac:dyDescent="0.25">
      <c r="A2" s="8"/>
      <c r="B2" s="2" t="s">
        <v>1</v>
      </c>
      <c r="C2" s="3" t="s">
        <v>362</v>
      </c>
      <c r="D2" s="9"/>
      <c r="E2" s="9"/>
      <c r="F2" s="9"/>
      <c r="G2" s="5"/>
      <c r="H2" s="5"/>
      <c r="I2" s="5"/>
      <c r="J2" s="5"/>
      <c r="K2" s="124"/>
      <c r="L2" s="124"/>
      <c r="M2" s="124"/>
      <c r="N2" s="124"/>
      <c r="O2" s="5"/>
      <c r="P2" s="5"/>
      <c r="Q2" s="5"/>
      <c r="R2" s="5"/>
      <c r="S2" s="5"/>
      <c r="T2" s="5"/>
      <c r="U2" s="5"/>
      <c r="V2" s="5"/>
      <c r="W2" s="52" t="s">
        <v>33</v>
      </c>
      <c r="Y2" s="11"/>
    </row>
    <row r="3" spans="1:25" s="7" customFormat="1" ht="25.2" thickBot="1" x14ac:dyDescent="0.35">
      <c r="A3" s="8"/>
      <c r="B3" s="12" t="s">
        <v>2</v>
      </c>
      <c r="C3" s="3">
        <v>11</v>
      </c>
      <c r="D3" s="55" t="s">
        <v>42</v>
      </c>
      <c r="E3" s="9"/>
      <c r="F3" s="9"/>
      <c r="G3" s="10"/>
      <c r="H3" s="10"/>
      <c r="I3" s="10"/>
      <c r="J3" s="10"/>
      <c r="K3" s="127"/>
      <c r="L3" s="127"/>
      <c r="M3" s="127"/>
      <c r="N3" s="127"/>
      <c r="O3" s="10"/>
      <c r="P3" s="10"/>
      <c r="Q3" s="10"/>
      <c r="R3" s="10"/>
      <c r="S3" s="10"/>
      <c r="T3" s="10"/>
      <c r="U3" s="10"/>
      <c r="V3" s="10"/>
      <c r="W3" s="13" t="s">
        <v>34</v>
      </c>
    </row>
    <row r="4" spans="1:25" ht="12.75" customHeight="1" x14ac:dyDescent="0.2">
      <c r="A4" s="14"/>
      <c r="B4" s="15"/>
      <c r="C4" s="15"/>
      <c r="D4" s="16" t="s">
        <v>3</v>
      </c>
      <c r="E4" s="17" t="s">
        <v>4</v>
      </c>
      <c r="F4" s="183" t="s">
        <v>5</v>
      </c>
      <c r="G4" s="186" t="s">
        <v>6</v>
      </c>
      <c r="H4" s="174"/>
      <c r="I4" s="174"/>
      <c r="J4" s="175"/>
      <c r="K4" s="177" t="s">
        <v>43</v>
      </c>
      <c r="L4" s="177"/>
      <c r="M4" s="177"/>
      <c r="N4" s="178"/>
      <c r="O4" s="179" t="s">
        <v>44</v>
      </c>
      <c r="P4" s="180"/>
      <c r="Q4" s="157" t="s">
        <v>46</v>
      </c>
      <c r="R4" s="158"/>
      <c r="S4" s="157" t="s">
        <v>47</v>
      </c>
      <c r="T4" s="158"/>
      <c r="U4" s="161" t="s">
        <v>48</v>
      </c>
      <c r="V4" s="162"/>
      <c r="W4" s="18" t="s">
        <v>35</v>
      </c>
    </row>
    <row r="5" spans="1:25" ht="12.75" customHeight="1" x14ac:dyDescent="0.2">
      <c r="A5" s="20" t="s">
        <v>7</v>
      </c>
      <c r="B5" s="21" t="s">
        <v>8</v>
      </c>
      <c r="C5" s="22" t="s">
        <v>9</v>
      </c>
      <c r="D5" s="23" t="s">
        <v>10</v>
      </c>
      <c r="E5" s="24" t="s">
        <v>11</v>
      </c>
      <c r="F5" s="184"/>
      <c r="G5" s="153" t="s">
        <v>12</v>
      </c>
      <c r="H5" s="25" t="s">
        <v>13</v>
      </c>
      <c r="I5" s="163" t="s">
        <v>49</v>
      </c>
      <c r="J5" s="164"/>
      <c r="K5" s="128" t="s">
        <v>12</v>
      </c>
      <c r="L5" s="129" t="s">
        <v>13</v>
      </c>
      <c r="M5" s="165" t="s">
        <v>50</v>
      </c>
      <c r="N5" s="166"/>
      <c r="O5" s="167" t="s">
        <v>51</v>
      </c>
      <c r="P5" s="164"/>
      <c r="Q5" s="159"/>
      <c r="R5" s="160"/>
      <c r="S5" s="159"/>
      <c r="T5" s="160"/>
      <c r="U5" s="170" t="s">
        <v>25</v>
      </c>
      <c r="V5" s="166"/>
      <c r="W5" s="26" t="s">
        <v>36</v>
      </c>
    </row>
    <row r="6" spans="1:25" ht="10.8" thickBot="1" x14ac:dyDescent="0.25">
      <c r="A6" s="27"/>
      <c r="B6" s="28"/>
      <c r="C6" s="28"/>
      <c r="D6" s="29"/>
      <c r="E6" s="30"/>
      <c r="F6" s="185"/>
      <c r="G6" s="156" t="s">
        <v>53</v>
      </c>
      <c r="H6" s="131" t="s">
        <v>53</v>
      </c>
      <c r="I6" s="33" t="s">
        <v>53</v>
      </c>
      <c r="J6" s="132" t="s">
        <v>15</v>
      </c>
      <c r="K6" s="133" t="s">
        <v>14</v>
      </c>
      <c r="L6" s="134" t="s">
        <v>14</v>
      </c>
      <c r="M6" s="135" t="s">
        <v>14</v>
      </c>
      <c r="N6" s="136" t="s">
        <v>15</v>
      </c>
      <c r="O6" s="31" t="s">
        <v>16</v>
      </c>
      <c r="P6" s="132" t="s">
        <v>15</v>
      </c>
      <c r="Q6" s="31" t="s">
        <v>78</v>
      </c>
      <c r="R6" s="132" t="s">
        <v>15</v>
      </c>
      <c r="S6" s="31" t="s">
        <v>54</v>
      </c>
      <c r="T6" s="132" t="s">
        <v>15</v>
      </c>
      <c r="U6" s="51" t="s">
        <v>55</v>
      </c>
      <c r="V6" s="136" t="s">
        <v>15</v>
      </c>
      <c r="W6" s="35"/>
    </row>
    <row r="7" spans="1:25" ht="18" customHeight="1" x14ac:dyDescent="0.2">
      <c r="A7" s="36">
        <f t="shared" ref="A7:A12" si="0">IF(W7="---","---",IF(COUNT(J7,N7,P7,R7,T7,V7)&lt;5,"-",RANK(W7,W$7:W$12,1)))</f>
        <v>1</v>
      </c>
      <c r="B7" s="37" t="s">
        <v>163</v>
      </c>
      <c r="C7" s="38" t="s">
        <v>363</v>
      </c>
      <c r="D7" s="56">
        <v>22611</v>
      </c>
      <c r="E7" s="138" t="s">
        <v>72</v>
      </c>
      <c r="F7" s="58">
        <f t="shared" ref="F7:F12" si="1">IF(COUNT(D7)=0,"---",43431-D7)</f>
        <v>20820</v>
      </c>
      <c r="G7" s="154">
        <v>31</v>
      </c>
      <c r="H7" s="141">
        <v>27</v>
      </c>
      <c r="I7" s="142">
        <f t="shared" ref="I7:I12" si="2">IF(COUNT(G7:H7)=0,"---",IF(COUNT(G7:H7)=1,"-",AVERAGE(G7:H7)))</f>
        <v>29</v>
      </c>
      <c r="J7" s="143">
        <f t="shared" ref="J7:J12" si="3">IF(I7="---","---",IF(I7="-","-",IF(I7="dnf",COUNTA(I$7:I$12),IF(OR(I7="dns",I7="dq"),COUNTA(I$7:I$12)*2,RANK(I7,I$7:I$12,0)))))</f>
        <v>2</v>
      </c>
      <c r="K7" s="144">
        <v>22</v>
      </c>
      <c r="L7" s="145">
        <v>23</v>
      </c>
      <c r="M7" s="142">
        <f t="shared" ref="M7:M12" si="4">IF(COUNT(K7:L7)=0,"---",IF(COUNT(K7:L7)=1,"-",AVERAGE(K7:L7)))</f>
        <v>22.5</v>
      </c>
      <c r="N7" s="146">
        <f t="shared" ref="N7:N12" si="5">IF(M7="---","---",IF(M7="dnf",COUNTA(M$7:M$12),IF(OR(M7="dns",M7="dq"),COUNTA(M$7:M$12)*2,RANK(M7,M$7:M$12,0))))</f>
        <v>1</v>
      </c>
      <c r="O7" s="147">
        <v>30</v>
      </c>
      <c r="P7" s="143">
        <f t="shared" ref="P7:P12" si="6">IF(O7=0,"---",IF(O7="dnf",COUNTA(O$7:O$12),IF(OR(O7="dns",O7="dq"),COUNTA(O$7:O$12)*2,RANK(O7,O$7:O$12,0))))</f>
        <v>1</v>
      </c>
      <c r="Q7" s="147">
        <v>5</v>
      </c>
      <c r="R7" s="143">
        <f t="shared" ref="R7:R12" si="7">IF(COUNT(Q7)=0,"---",IF(Q7="dnf",COUNTA(Q$7:Q$12),IF(OR(Q7="dns",Q7="dq"),COUNTA(Q$7:Q$12)*2,RANK(Q7,Q$7:Q$12,1))))</f>
        <v>1</v>
      </c>
      <c r="S7" s="147">
        <v>12</v>
      </c>
      <c r="T7" s="143">
        <f t="shared" ref="T7:T12" si="8">IF(S7=0,"---",IF(S7="dnf",COUNTA(S$7:S$12),IF(OR(S7="dns",S7="dq"),COUNTA(S$7:S$12)*2,RANK(S7,S$7:S$12,0))))</f>
        <v>3</v>
      </c>
      <c r="U7" s="149">
        <v>4.2893518518518524E-3</v>
      </c>
      <c r="V7" s="143">
        <f>IF(COUNT(U7)=0,"-",IF(U7="dnf",COUNTA(U$7:U$12),IF(OR(U7="dns",U7="dq"),COUNTA(U$7:U$12)*2,RANK(U7,U$7:U$12,1))))</f>
        <v>2</v>
      </c>
      <c r="W7" s="44">
        <f>IF(SUM(J7,N7,P7,R7,T7,V7)=0,"---",IF(COUNT(J7,N7,P7,R7,T7,V7)&lt;5,"-",SUM(J7,N7,P7,R7,T7,V7)))</f>
        <v>10</v>
      </c>
    </row>
    <row r="8" spans="1:25" ht="18" customHeight="1" x14ac:dyDescent="0.2">
      <c r="A8" s="36">
        <f t="shared" si="0"/>
        <v>2</v>
      </c>
      <c r="B8" s="37" t="s">
        <v>364</v>
      </c>
      <c r="C8" s="38" t="s">
        <v>365</v>
      </c>
      <c r="D8" s="56">
        <v>21916</v>
      </c>
      <c r="E8" s="138" t="s">
        <v>58</v>
      </c>
      <c r="F8" s="58">
        <f t="shared" si="1"/>
        <v>21515</v>
      </c>
      <c r="G8" s="154">
        <v>27</v>
      </c>
      <c r="H8" s="141">
        <v>30</v>
      </c>
      <c r="I8" s="142">
        <f t="shared" si="2"/>
        <v>28.5</v>
      </c>
      <c r="J8" s="143">
        <f t="shared" si="3"/>
        <v>3</v>
      </c>
      <c r="K8" s="144">
        <v>22</v>
      </c>
      <c r="L8" s="145">
        <v>21</v>
      </c>
      <c r="M8" s="142">
        <f t="shared" si="4"/>
        <v>21.5</v>
      </c>
      <c r="N8" s="146">
        <f t="shared" si="5"/>
        <v>2</v>
      </c>
      <c r="O8" s="147">
        <v>28</v>
      </c>
      <c r="P8" s="143">
        <f t="shared" si="6"/>
        <v>2</v>
      </c>
      <c r="Q8" s="147">
        <v>6</v>
      </c>
      <c r="R8" s="143">
        <f t="shared" si="7"/>
        <v>2</v>
      </c>
      <c r="S8" s="147">
        <v>33</v>
      </c>
      <c r="T8" s="143">
        <f t="shared" si="8"/>
        <v>1</v>
      </c>
      <c r="U8" s="149">
        <v>4.2025462962962962E-3</v>
      </c>
      <c r="V8" s="143">
        <f>IF(COUNT(U8)=0,"-",IF(U8="dnf",COUNTA(U$7:U$12),IF(OR(U8="dns",U8="dq"),COUNTA(U$7:U$12)*2,RANK(U8,U$7:U$12,1))))</f>
        <v>1</v>
      </c>
      <c r="W8" s="44">
        <f>IF(SUM(J8,N8,P8,R8,T8,V8)=0,"---",IF(COUNT(J8,N8,P8,R8,T8,V8)&lt;5,"-",SUM(J8,N8,P8,R8,T8,V8)))</f>
        <v>11</v>
      </c>
    </row>
    <row r="9" spans="1:25" ht="18" customHeight="1" x14ac:dyDescent="0.2">
      <c r="A9" s="36">
        <f t="shared" si="0"/>
        <v>3</v>
      </c>
      <c r="B9" s="37" t="s">
        <v>366</v>
      </c>
      <c r="C9" s="38" t="s">
        <v>367</v>
      </c>
      <c r="D9" s="56">
        <v>22528</v>
      </c>
      <c r="E9" s="138" t="s">
        <v>83</v>
      </c>
      <c r="F9" s="58">
        <f t="shared" si="1"/>
        <v>20903</v>
      </c>
      <c r="G9" s="154">
        <v>31</v>
      </c>
      <c r="H9" s="141">
        <v>25</v>
      </c>
      <c r="I9" s="142">
        <f t="shared" si="2"/>
        <v>28</v>
      </c>
      <c r="J9" s="143">
        <f t="shared" si="3"/>
        <v>4</v>
      </c>
      <c r="K9" s="144">
        <v>21</v>
      </c>
      <c r="L9" s="145">
        <v>19</v>
      </c>
      <c r="M9" s="142">
        <f t="shared" si="4"/>
        <v>20</v>
      </c>
      <c r="N9" s="146">
        <f t="shared" si="5"/>
        <v>3</v>
      </c>
      <c r="O9" s="147">
        <v>28</v>
      </c>
      <c r="P9" s="143">
        <f t="shared" si="6"/>
        <v>2</v>
      </c>
      <c r="Q9" s="147">
        <v>10</v>
      </c>
      <c r="R9" s="143">
        <f t="shared" si="7"/>
        <v>4</v>
      </c>
      <c r="S9" s="147">
        <v>1</v>
      </c>
      <c r="T9" s="143">
        <f t="shared" si="8"/>
        <v>4</v>
      </c>
      <c r="U9" s="149">
        <v>5.5300925925925925E-3</v>
      </c>
      <c r="V9" s="143">
        <f>IF(COUNT(U9)=0,"-",IF(U9="dnf",COUNTA(U$7:U$12),IF(OR(U9="dns",U9="dq"),COUNTA(U$7:U$12)*2,RANK(U9,U$7:U$12,1))))</f>
        <v>3</v>
      </c>
      <c r="W9" s="44">
        <f>IF(SUM(J9,N9,P9,R9,T9,V9)=0,"---",IF(COUNT(J9,N9,P9,R9,T9,V9)&lt;5,"-",SUM(J9,N9,P9,R9,T9,V9)))</f>
        <v>20</v>
      </c>
    </row>
    <row r="10" spans="1:25" ht="18" customHeight="1" x14ac:dyDescent="0.2">
      <c r="A10" s="36">
        <f t="shared" si="0"/>
        <v>4</v>
      </c>
      <c r="B10" s="37" t="s">
        <v>368</v>
      </c>
      <c r="C10" s="38" t="s">
        <v>369</v>
      </c>
      <c r="D10" s="56">
        <v>23144</v>
      </c>
      <c r="E10" s="138" t="s">
        <v>178</v>
      </c>
      <c r="F10" s="58">
        <f t="shared" si="1"/>
        <v>20287</v>
      </c>
      <c r="G10" s="154">
        <v>33</v>
      </c>
      <c r="H10" s="141">
        <v>34</v>
      </c>
      <c r="I10" s="142">
        <f t="shared" si="2"/>
        <v>33.5</v>
      </c>
      <c r="J10" s="143">
        <f t="shared" si="3"/>
        <v>1</v>
      </c>
      <c r="K10" s="144">
        <v>17</v>
      </c>
      <c r="L10" s="145">
        <v>19</v>
      </c>
      <c r="M10" s="142">
        <f t="shared" si="4"/>
        <v>18</v>
      </c>
      <c r="N10" s="146">
        <f t="shared" si="5"/>
        <v>4</v>
      </c>
      <c r="O10" s="147">
        <v>22</v>
      </c>
      <c r="P10" s="143">
        <f t="shared" si="6"/>
        <v>4</v>
      </c>
      <c r="Q10" s="147">
        <v>7</v>
      </c>
      <c r="R10" s="143">
        <f t="shared" si="7"/>
        <v>3</v>
      </c>
      <c r="S10" s="147">
        <v>21</v>
      </c>
      <c r="T10" s="143">
        <f t="shared" si="8"/>
        <v>2</v>
      </c>
      <c r="U10" s="149" t="s">
        <v>113</v>
      </c>
      <c r="V10" s="143">
        <v>8</v>
      </c>
      <c r="W10" s="44">
        <f>IF(SUM(J10,N10,P10,R10,T10,V10)=0,"---",IF(COUNT(J10,N10,P10,R10,T10,V10)&lt;5,"-",SUM(J10,N10,P10,R10,T10,V10)))</f>
        <v>22</v>
      </c>
    </row>
    <row r="11" spans="1:25" ht="18" customHeight="1" x14ac:dyDescent="0.2">
      <c r="A11" s="36" t="str">
        <f t="shared" si="0"/>
        <v>-</v>
      </c>
      <c r="B11" s="37" t="s">
        <v>291</v>
      </c>
      <c r="C11" s="38" t="s">
        <v>370</v>
      </c>
      <c r="D11" s="56">
        <v>22098</v>
      </c>
      <c r="E11" s="138" t="s">
        <v>178</v>
      </c>
      <c r="F11" s="58">
        <f t="shared" si="1"/>
        <v>21333</v>
      </c>
      <c r="G11" s="154"/>
      <c r="H11" s="141"/>
      <c r="I11" s="142" t="str">
        <f t="shared" si="2"/>
        <v>---</v>
      </c>
      <c r="J11" s="143" t="str">
        <f t="shared" si="3"/>
        <v>---</v>
      </c>
      <c r="K11" s="144"/>
      <c r="L11" s="145"/>
      <c r="M11" s="142" t="str">
        <f t="shared" si="4"/>
        <v>---</v>
      </c>
      <c r="N11" s="146" t="str">
        <f t="shared" si="5"/>
        <v>---</v>
      </c>
      <c r="O11" s="147"/>
      <c r="P11" s="143" t="str">
        <f t="shared" si="6"/>
        <v>---</v>
      </c>
      <c r="Q11" s="147"/>
      <c r="R11" s="143" t="str">
        <f t="shared" si="7"/>
        <v>---</v>
      </c>
      <c r="S11" s="147"/>
      <c r="T11" s="143" t="str">
        <f t="shared" si="8"/>
        <v>---</v>
      </c>
      <c r="U11" s="149"/>
      <c r="V11" s="143" t="str">
        <f>IF(COUNT(U11)=0,"-",IF(U11="dnf",COUNTA(U$7:U$12),IF(OR(U11="dns",U11="dq"),COUNTA(U$7:U$12)*2,RANK(U11,U$7:U$12,1))))</f>
        <v>-</v>
      </c>
      <c r="W11" s="44" t="s">
        <v>113</v>
      </c>
    </row>
    <row r="12" spans="1:25" ht="18" customHeight="1" x14ac:dyDescent="0.2">
      <c r="A12" s="36" t="str">
        <f t="shared" si="0"/>
        <v>-</v>
      </c>
      <c r="B12" s="37" t="s">
        <v>371</v>
      </c>
      <c r="C12" s="38" t="s">
        <v>372</v>
      </c>
      <c r="D12" s="56">
        <v>22481</v>
      </c>
      <c r="E12" s="138" t="s">
        <v>61</v>
      </c>
      <c r="F12" s="58">
        <f t="shared" si="1"/>
        <v>20950</v>
      </c>
      <c r="G12" s="154"/>
      <c r="H12" s="141"/>
      <c r="I12" s="142" t="str">
        <f t="shared" si="2"/>
        <v>---</v>
      </c>
      <c r="J12" s="143" t="str">
        <f t="shared" si="3"/>
        <v>---</v>
      </c>
      <c r="K12" s="144"/>
      <c r="L12" s="145"/>
      <c r="M12" s="142" t="str">
        <f t="shared" si="4"/>
        <v>---</v>
      </c>
      <c r="N12" s="146" t="str">
        <f t="shared" si="5"/>
        <v>---</v>
      </c>
      <c r="O12" s="147"/>
      <c r="P12" s="143" t="str">
        <f t="shared" si="6"/>
        <v>---</v>
      </c>
      <c r="Q12" s="147"/>
      <c r="R12" s="143" t="str">
        <f t="shared" si="7"/>
        <v>---</v>
      </c>
      <c r="S12" s="147"/>
      <c r="T12" s="143" t="str">
        <f t="shared" si="8"/>
        <v>---</v>
      </c>
      <c r="U12" s="149"/>
      <c r="V12" s="143" t="str">
        <f>IF(COUNT(U12)=0,"-",IF(U12="dnf",COUNTA(U$7:U$12),IF(OR(U12="dns",U12="dq"),COUNTA(U$7:U$12)*2,RANK(U12,U$7:U$12,1))))</f>
        <v>-</v>
      </c>
      <c r="W12" s="44" t="s">
        <v>113</v>
      </c>
    </row>
  </sheetData>
  <mergeCells count="11">
    <mergeCell ref="F4:F6"/>
    <mergeCell ref="G4:J4"/>
    <mergeCell ref="K4:N4"/>
    <mergeCell ref="O4:P4"/>
    <mergeCell ref="Q4:R5"/>
    <mergeCell ref="U4:V4"/>
    <mergeCell ref="I5:J5"/>
    <mergeCell ref="M5:N5"/>
    <mergeCell ref="O5:P5"/>
    <mergeCell ref="U5:V5"/>
    <mergeCell ref="S4:T5"/>
  </mergeCells>
  <printOptions horizontalCentered="1"/>
  <pageMargins left="0.39" right="0.38" top="0.59055118110236227" bottom="0.31496062992125984" header="0.39370078740157483" footer="0.23622047244094491"/>
  <pageSetup paperSize="9" orientation="landscape" r:id="rId1"/>
  <headerFooter alignWithMargins="0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Y14"/>
  <sheetViews>
    <sheetView zoomScale="120" zoomScaleNormal="120" workbookViewId="0">
      <selection activeCell="E17" sqref="E17"/>
    </sheetView>
  </sheetViews>
  <sheetFormatPr defaultColWidth="9.109375" defaultRowHeight="10.199999999999999" x14ac:dyDescent="0.2"/>
  <cols>
    <col min="1" max="1" width="4" style="19" customWidth="1"/>
    <col min="2" max="2" width="9" style="19" customWidth="1"/>
    <col min="3" max="3" width="13.6640625" style="19" customWidth="1"/>
    <col min="4" max="4" width="9.44140625" style="19" customWidth="1"/>
    <col min="5" max="5" width="20.77734375" style="19" customWidth="1"/>
    <col min="6" max="6" width="2.6640625" style="19" customWidth="1"/>
    <col min="7" max="8" width="3.33203125" style="19" customWidth="1"/>
    <col min="9" max="9" width="4.5546875" style="19" customWidth="1"/>
    <col min="10" max="10" width="3.6640625" style="19" customWidth="1"/>
    <col min="11" max="12" width="3.33203125" style="150" customWidth="1"/>
    <col min="13" max="13" width="4.33203125" style="150" customWidth="1"/>
    <col min="14" max="14" width="3.6640625" style="150" customWidth="1"/>
    <col min="15" max="15" width="4.44140625" style="19" customWidth="1"/>
    <col min="16" max="16" width="3.6640625" style="19" customWidth="1"/>
    <col min="17" max="17" width="4.5546875" style="19" customWidth="1"/>
    <col min="18" max="18" width="3.6640625" style="19" customWidth="1"/>
    <col min="19" max="19" width="3.88671875" style="19" customWidth="1"/>
    <col min="20" max="20" width="3.6640625" style="19" customWidth="1"/>
    <col min="21" max="21" width="5.33203125" style="19" customWidth="1"/>
    <col min="22" max="22" width="3.6640625" style="19" customWidth="1"/>
    <col min="23" max="23" width="5.109375" style="46" customWidth="1"/>
    <col min="24" max="16384" width="9.109375" style="19"/>
  </cols>
  <sheetData>
    <row r="1" spans="1:25" s="7" customFormat="1" ht="22.8" x14ac:dyDescent="0.25">
      <c r="A1" s="1"/>
      <c r="B1" s="2" t="s">
        <v>0</v>
      </c>
      <c r="C1" s="3" t="s">
        <v>38</v>
      </c>
      <c r="D1" s="4"/>
      <c r="E1" s="4"/>
      <c r="F1" s="4"/>
      <c r="G1" s="5"/>
      <c r="H1" s="5"/>
      <c r="I1" s="5"/>
      <c r="J1" s="5"/>
      <c r="K1" s="124"/>
      <c r="L1" s="124"/>
      <c r="M1" s="124"/>
      <c r="N1" s="124"/>
      <c r="O1" s="5"/>
      <c r="P1" s="5"/>
      <c r="Q1" s="5"/>
      <c r="R1" s="5"/>
      <c r="S1" s="5"/>
      <c r="T1" s="5"/>
      <c r="U1" s="5"/>
      <c r="V1" s="5"/>
      <c r="W1" s="6" t="s">
        <v>32</v>
      </c>
    </row>
    <row r="2" spans="1:25" s="7" customFormat="1" ht="24.6" x14ac:dyDescent="0.25">
      <c r="A2" s="8"/>
      <c r="B2" s="2" t="s">
        <v>1</v>
      </c>
      <c r="C2" s="3" t="s">
        <v>362</v>
      </c>
      <c r="D2" s="9"/>
      <c r="E2" s="9"/>
      <c r="F2" s="9"/>
      <c r="G2" s="5"/>
      <c r="H2" s="5"/>
      <c r="I2" s="5"/>
      <c r="J2" s="5"/>
      <c r="K2" s="124"/>
      <c r="L2" s="124"/>
      <c r="M2" s="124"/>
      <c r="N2" s="124"/>
      <c r="O2" s="5"/>
      <c r="P2" s="5"/>
      <c r="Q2" s="5"/>
      <c r="R2" s="5"/>
      <c r="S2" s="5"/>
      <c r="T2" s="5"/>
      <c r="U2" s="5"/>
      <c r="V2" s="5"/>
      <c r="W2" s="52" t="s">
        <v>33</v>
      </c>
      <c r="Y2" s="11"/>
    </row>
    <row r="3" spans="1:25" s="7" customFormat="1" ht="25.2" thickBot="1" x14ac:dyDescent="0.35">
      <c r="A3" s="8"/>
      <c r="B3" s="12" t="s">
        <v>2</v>
      </c>
      <c r="C3" s="3">
        <v>11</v>
      </c>
      <c r="D3" s="55" t="s">
        <v>42</v>
      </c>
      <c r="E3" s="9"/>
      <c r="F3" s="9"/>
      <c r="G3" s="10"/>
      <c r="H3" s="10"/>
      <c r="I3" s="10"/>
      <c r="J3" s="10"/>
      <c r="K3" s="127"/>
      <c r="L3" s="127"/>
      <c r="M3" s="127"/>
      <c r="N3" s="127"/>
      <c r="O3" s="10"/>
      <c r="P3" s="10"/>
      <c r="Q3" s="10"/>
      <c r="R3" s="10"/>
      <c r="S3" s="10"/>
      <c r="T3" s="10"/>
      <c r="U3" s="10"/>
      <c r="V3" s="10"/>
      <c r="W3" s="13" t="s">
        <v>34</v>
      </c>
    </row>
    <row r="4" spans="1:25" ht="12.75" customHeight="1" x14ac:dyDescent="0.2">
      <c r="A4" s="14"/>
      <c r="B4" s="15"/>
      <c r="C4" s="15"/>
      <c r="D4" s="16" t="s">
        <v>3</v>
      </c>
      <c r="E4" s="17" t="s">
        <v>4</v>
      </c>
      <c r="F4" s="183" t="s">
        <v>5</v>
      </c>
      <c r="G4" s="186" t="s">
        <v>6</v>
      </c>
      <c r="H4" s="174"/>
      <c r="I4" s="174"/>
      <c r="J4" s="175"/>
      <c r="K4" s="177" t="s">
        <v>43</v>
      </c>
      <c r="L4" s="177"/>
      <c r="M4" s="177"/>
      <c r="N4" s="178"/>
      <c r="O4" s="179" t="s">
        <v>44</v>
      </c>
      <c r="P4" s="180"/>
      <c r="Q4" s="157" t="s">
        <v>46</v>
      </c>
      <c r="R4" s="158"/>
      <c r="S4" s="157" t="s">
        <v>47</v>
      </c>
      <c r="T4" s="158"/>
      <c r="U4" s="161" t="s">
        <v>48</v>
      </c>
      <c r="V4" s="162"/>
      <c r="W4" s="18" t="s">
        <v>35</v>
      </c>
    </row>
    <row r="5" spans="1:25" ht="12.75" customHeight="1" x14ac:dyDescent="0.2">
      <c r="A5" s="20" t="s">
        <v>7</v>
      </c>
      <c r="B5" s="21" t="s">
        <v>8</v>
      </c>
      <c r="C5" s="22" t="s">
        <v>9</v>
      </c>
      <c r="D5" s="23" t="s">
        <v>10</v>
      </c>
      <c r="E5" s="24" t="s">
        <v>11</v>
      </c>
      <c r="F5" s="184"/>
      <c r="G5" s="153" t="s">
        <v>12</v>
      </c>
      <c r="H5" s="25" t="s">
        <v>13</v>
      </c>
      <c r="I5" s="163" t="s">
        <v>49</v>
      </c>
      <c r="J5" s="164"/>
      <c r="K5" s="128" t="s">
        <v>12</v>
      </c>
      <c r="L5" s="129" t="s">
        <v>13</v>
      </c>
      <c r="M5" s="165" t="s">
        <v>50</v>
      </c>
      <c r="N5" s="166"/>
      <c r="O5" s="167" t="s">
        <v>51</v>
      </c>
      <c r="P5" s="164"/>
      <c r="Q5" s="159"/>
      <c r="R5" s="160"/>
      <c r="S5" s="159"/>
      <c r="T5" s="160"/>
      <c r="U5" s="170" t="s">
        <v>25</v>
      </c>
      <c r="V5" s="166"/>
      <c r="W5" s="26" t="s">
        <v>36</v>
      </c>
    </row>
    <row r="6" spans="1:25" ht="10.8" thickBot="1" x14ac:dyDescent="0.25">
      <c r="A6" s="27"/>
      <c r="B6" s="28"/>
      <c r="C6" s="28"/>
      <c r="D6" s="29"/>
      <c r="E6" s="30"/>
      <c r="F6" s="185"/>
      <c r="G6" s="156" t="s">
        <v>53</v>
      </c>
      <c r="H6" s="131" t="s">
        <v>53</v>
      </c>
      <c r="I6" s="33" t="s">
        <v>53</v>
      </c>
      <c r="J6" s="132" t="s">
        <v>15</v>
      </c>
      <c r="K6" s="133" t="s">
        <v>14</v>
      </c>
      <c r="L6" s="134" t="s">
        <v>14</v>
      </c>
      <c r="M6" s="135" t="s">
        <v>14</v>
      </c>
      <c r="N6" s="136" t="s">
        <v>15</v>
      </c>
      <c r="O6" s="31" t="s">
        <v>16</v>
      </c>
      <c r="P6" s="132" t="s">
        <v>15</v>
      </c>
      <c r="Q6" s="31" t="s">
        <v>78</v>
      </c>
      <c r="R6" s="132" t="s">
        <v>15</v>
      </c>
      <c r="S6" s="31" t="s">
        <v>54</v>
      </c>
      <c r="T6" s="132" t="s">
        <v>15</v>
      </c>
      <c r="U6" s="51" t="s">
        <v>55</v>
      </c>
      <c r="V6" s="136" t="s">
        <v>15</v>
      </c>
      <c r="W6" s="35"/>
    </row>
    <row r="7" spans="1:25" ht="18" customHeight="1" x14ac:dyDescent="0.2">
      <c r="A7" s="36">
        <f t="shared" ref="A7:A14" si="0">IF(W7="---","---",IF(COUNT(J7,N7,P7,R7,T7,V7)&lt;5,"-",RANK(W7,W$7:W$14,1)))</f>
        <v>1</v>
      </c>
      <c r="B7" s="37" t="s">
        <v>373</v>
      </c>
      <c r="C7" s="38" t="s">
        <v>374</v>
      </c>
      <c r="D7" s="56">
        <v>21854</v>
      </c>
      <c r="E7" s="138" t="s">
        <v>393</v>
      </c>
      <c r="F7" s="58">
        <f t="shared" ref="F7:F14" si="1">IF(COUNT(D7)=0,"---",43431-D7)</f>
        <v>21577</v>
      </c>
      <c r="G7" s="154">
        <v>55</v>
      </c>
      <c r="H7" s="141">
        <v>57</v>
      </c>
      <c r="I7" s="142">
        <f t="shared" ref="I7:I14" si="2">IF(COUNT(G7:H7)=0,"---",IF(COUNT(G7:H7)=1,"-",AVERAGE(G7:H7)))</f>
        <v>56</v>
      </c>
      <c r="J7" s="143">
        <f t="shared" ref="J7:J14" si="3">IF(I7="---","---",IF(I7="-","-",IF(I7="dnf",COUNTA(I$7:I$14),IF(OR(I7="dns",I7="dq"),COUNTA(I$7:I$14)*2,RANK(I7,I$7:I$14,0)))))</f>
        <v>2</v>
      </c>
      <c r="K7" s="144">
        <v>32</v>
      </c>
      <c r="L7" s="145">
        <v>33</v>
      </c>
      <c r="M7" s="142">
        <f t="shared" ref="M7:M14" si="4">IF(COUNT(K7:L7)=0,"---",IF(COUNT(K7:L7)=1,"-",AVERAGE(K7:L7)))</f>
        <v>32.5</v>
      </c>
      <c r="N7" s="146">
        <f t="shared" ref="N7:N14" si="5">IF(M7="---","---",IF(M7="dnf",COUNTA(M$7:M$14),IF(OR(M7="dns",M7="dq"),COUNTA(M$7:M$14)*2,RANK(M7,M$7:M$14,0))))</f>
        <v>1</v>
      </c>
      <c r="O7" s="147">
        <v>35</v>
      </c>
      <c r="P7" s="143">
        <f t="shared" ref="P7:P14" si="6">IF(O7=0,"---",IF(O7="dnf",COUNTA(O$7:O$14),IF(OR(O7="dns",O7="dq"),COUNTA(O$7:O$14)*2,RANK(O7,O$7:O$14,0))))</f>
        <v>1</v>
      </c>
      <c r="Q7" s="147">
        <v>3</v>
      </c>
      <c r="R7" s="143">
        <f t="shared" ref="R7:R14" si="7">IF(COUNT(Q7)=0,"---",IF(Q7="dnf",COUNTA(Q$7:Q$14),IF(OR(Q7="dns",Q7="dq"),COUNTA(Q$7:Q$14)*2,RANK(Q7,Q$7:Q$14,1))))</f>
        <v>3</v>
      </c>
      <c r="S7" s="147">
        <v>91</v>
      </c>
      <c r="T7" s="143">
        <f t="shared" ref="T7:T14" si="8">IF(S7=0,"---",IF(S7="dnf",COUNTA(S$7:S$14),IF(OR(S7="dns",S7="dq"),COUNTA(S$7:S$14)*2,RANK(S7,S$7:S$14,0))))</f>
        <v>2</v>
      </c>
      <c r="U7" s="149">
        <v>2.7511574074074075E-3</v>
      </c>
      <c r="V7" s="143">
        <f t="shared" ref="V7:V14" si="9">IF(COUNT(U7)=0,"-",IF(U7="dnf",COUNTA(U$7:U$14),IF(OR(U7="dns",U7="dq"),COUNTA(U$7:U$14)*2,RANK(U7,U$7:U$14,1))))</f>
        <v>4</v>
      </c>
      <c r="W7" s="44">
        <f t="shared" ref="W7:W14" si="10">IF(SUM(J7,N7,P7,R7,T7,V7)=0,"---",IF(COUNT(J7,N7,P7,R7,T7,V7)&lt;5,"-",SUM(J7,N7,P7,R7,T7,V7)))</f>
        <v>13</v>
      </c>
    </row>
    <row r="8" spans="1:25" ht="18" customHeight="1" x14ac:dyDescent="0.2">
      <c r="A8" s="36">
        <f t="shared" si="0"/>
        <v>2</v>
      </c>
      <c r="B8" s="37" t="s">
        <v>375</v>
      </c>
      <c r="C8" s="38" t="s">
        <v>376</v>
      </c>
      <c r="D8" s="56">
        <v>23094</v>
      </c>
      <c r="E8" s="138" t="s">
        <v>95</v>
      </c>
      <c r="F8" s="58">
        <f t="shared" si="1"/>
        <v>20337</v>
      </c>
      <c r="G8" s="154">
        <v>51</v>
      </c>
      <c r="H8" s="141">
        <v>45</v>
      </c>
      <c r="I8" s="142">
        <f t="shared" si="2"/>
        <v>48</v>
      </c>
      <c r="J8" s="143">
        <f t="shared" si="3"/>
        <v>6</v>
      </c>
      <c r="K8" s="144">
        <v>25</v>
      </c>
      <c r="L8" s="145">
        <v>25</v>
      </c>
      <c r="M8" s="142">
        <f t="shared" si="4"/>
        <v>25</v>
      </c>
      <c r="N8" s="146">
        <f t="shared" si="5"/>
        <v>3</v>
      </c>
      <c r="O8" s="147">
        <v>31</v>
      </c>
      <c r="P8" s="143">
        <f t="shared" si="6"/>
        <v>4</v>
      </c>
      <c r="Q8" s="147">
        <v>3</v>
      </c>
      <c r="R8" s="143">
        <f t="shared" si="7"/>
        <v>3</v>
      </c>
      <c r="S8" s="147">
        <v>82</v>
      </c>
      <c r="T8" s="143">
        <f t="shared" si="8"/>
        <v>5</v>
      </c>
      <c r="U8" s="149">
        <v>2.3935185185185183E-3</v>
      </c>
      <c r="V8" s="143">
        <f t="shared" si="9"/>
        <v>1</v>
      </c>
      <c r="W8" s="44">
        <f t="shared" si="10"/>
        <v>22</v>
      </c>
    </row>
    <row r="9" spans="1:25" ht="18" customHeight="1" x14ac:dyDescent="0.2">
      <c r="A9" s="36">
        <f t="shared" si="0"/>
        <v>3</v>
      </c>
      <c r="B9" s="37" t="s">
        <v>176</v>
      </c>
      <c r="C9" s="38" t="s">
        <v>254</v>
      </c>
      <c r="D9" s="56">
        <v>23015</v>
      </c>
      <c r="E9" s="138" t="s">
        <v>72</v>
      </c>
      <c r="F9" s="58">
        <f t="shared" si="1"/>
        <v>20416</v>
      </c>
      <c r="G9" s="154">
        <v>51</v>
      </c>
      <c r="H9" s="141">
        <v>51</v>
      </c>
      <c r="I9" s="142">
        <f t="shared" si="2"/>
        <v>51</v>
      </c>
      <c r="J9" s="143">
        <f t="shared" si="3"/>
        <v>4</v>
      </c>
      <c r="K9" s="144">
        <v>25</v>
      </c>
      <c r="L9" s="145">
        <v>26</v>
      </c>
      <c r="M9" s="142">
        <f t="shared" si="4"/>
        <v>25.5</v>
      </c>
      <c r="N9" s="146">
        <f t="shared" si="5"/>
        <v>2</v>
      </c>
      <c r="O9" s="147">
        <v>29</v>
      </c>
      <c r="P9" s="143">
        <f t="shared" si="6"/>
        <v>5</v>
      </c>
      <c r="Q9" s="147">
        <v>2</v>
      </c>
      <c r="R9" s="143">
        <f t="shared" si="7"/>
        <v>2</v>
      </c>
      <c r="S9" s="147">
        <v>68</v>
      </c>
      <c r="T9" s="143">
        <f t="shared" si="8"/>
        <v>6</v>
      </c>
      <c r="U9" s="149">
        <v>2.7835648148148151E-3</v>
      </c>
      <c r="V9" s="143">
        <f t="shared" si="9"/>
        <v>5</v>
      </c>
      <c r="W9" s="44">
        <f t="shared" si="10"/>
        <v>24</v>
      </c>
    </row>
    <row r="10" spans="1:25" ht="18" customHeight="1" x14ac:dyDescent="0.2">
      <c r="A10" s="36">
        <f t="shared" si="0"/>
        <v>4</v>
      </c>
      <c r="B10" s="37" t="s">
        <v>377</v>
      </c>
      <c r="C10" s="38" t="s">
        <v>378</v>
      </c>
      <c r="D10" s="56">
        <v>22358</v>
      </c>
      <c r="E10" s="138" t="s">
        <v>69</v>
      </c>
      <c r="F10" s="58">
        <f t="shared" si="1"/>
        <v>21073</v>
      </c>
      <c r="G10" s="154">
        <v>48</v>
      </c>
      <c r="H10" s="141">
        <v>52</v>
      </c>
      <c r="I10" s="142">
        <f t="shared" si="2"/>
        <v>50</v>
      </c>
      <c r="J10" s="143">
        <f t="shared" si="3"/>
        <v>5</v>
      </c>
      <c r="K10" s="144">
        <v>22</v>
      </c>
      <c r="L10" s="145">
        <v>27</v>
      </c>
      <c r="M10" s="142">
        <f t="shared" si="4"/>
        <v>24.5</v>
      </c>
      <c r="N10" s="146">
        <f t="shared" si="5"/>
        <v>4</v>
      </c>
      <c r="O10" s="147">
        <v>32</v>
      </c>
      <c r="P10" s="143">
        <f t="shared" si="6"/>
        <v>3</v>
      </c>
      <c r="Q10" s="147">
        <v>9</v>
      </c>
      <c r="R10" s="143">
        <f t="shared" si="7"/>
        <v>8</v>
      </c>
      <c r="S10" s="147">
        <v>88</v>
      </c>
      <c r="T10" s="143">
        <f t="shared" si="8"/>
        <v>3</v>
      </c>
      <c r="U10" s="149">
        <v>2.4432870370370372E-3</v>
      </c>
      <c r="V10" s="143">
        <f t="shared" si="9"/>
        <v>2</v>
      </c>
      <c r="W10" s="44">
        <f t="shared" si="10"/>
        <v>25</v>
      </c>
    </row>
    <row r="11" spans="1:25" ht="18" customHeight="1" x14ac:dyDescent="0.2">
      <c r="A11" s="36">
        <f t="shared" si="0"/>
        <v>5</v>
      </c>
      <c r="B11" s="37" t="s">
        <v>379</v>
      </c>
      <c r="C11" s="38" t="s">
        <v>380</v>
      </c>
      <c r="D11" s="56">
        <v>22854</v>
      </c>
      <c r="E11" s="138" t="s">
        <v>61</v>
      </c>
      <c r="F11" s="58">
        <f t="shared" si="1"/>
        <v>20577</v>
      </c>
      <c r="G11" s="154">
        <v>35</v>
      </c>
      <c r="H11" s="141">
        <v>40</v>
      </c>
      <c r="I11" s="142">
        <f t="shared" si="2"/>
        <v>37.5</v>
      </c>
      <c r="J11" s="143">
        <f t="shared" si="3"/>
        <v>8</v>
      </c>
      <c r="K11" s="144">
        <v>24</v>
      </c>
      <c r="L11" s="145">
        <v>21</v>
      </c>
      <c r="M11" s="142">
        <f t="shared" si="4"/>
        <v>22.5</v>
      </c>
      <c r="N11" s="146">
        <f t="shared" si="5"/>
        <v>6</v>
      </c>
      <c r="O11" s="147">
        <v>28</v>
      </c>
      <c r="P11" s="143">
        <f t="shared" si="6"/>
        <v>6</v>
      </c>
      <c r="Q11" s="147">
        <v>1</v>
      </c>
      <c r="R11" s="143">
        <f t="shared" si="7"/>
        <v>1</v>
      </c>
      <c r="S11" s="147">
        <v>110</v>
      </c>
      <c r="T11" s="143">
        <f t="shared" si="8"/>
        <v>1</v>
      </c>
      <c r="U11" s="149">
        <v>2.917824074074074E-3</v>
      </c>
      <c r="V11" s="143">
        <f t="shared" si="9"/>
        <v>6</v>
      </c>
      <c r="W11" s="44">
        <f t="shared" si="10"/>
        <v>28</v>
      </c>
    </row>
    <row r="12" spans="1:25" ht="18" customHeight="1" x14ac:dyDescent="0.2">
      <c r="A12" s="36">
        <f t="shared" si="0"/>
        <v>6</v>
      </c>
      <c r="B12" s="37" t="s">
        <v>381</v>
      </c>
      <c r="C12" s="38" t="s">
        <v>382</v>
      </c>
      <c r="D12" s="56">
        <v>23064</v>
      </c>
      <c r="E12" s="138" t="s">
        <v>61</v>
      </c>
      <c r="F12" s="58">
        <f t="shared" si="1"/>
        <v>20367</v>
      </c>
      <c r="G12" s="154">
        <v>57</v>
      </c>
      <c r="H12" s="141">
        <v>55</v>
      </c>
      <c r="I12" s="142">
        <f t="shared" si="2"/>
        <v>56</v>
      </c>
      <c r="J12" s="143">
        <f t="shared" si="3"/>
        <v>2</v>
      </c>
      <c r="K12" s="144">
        <v>19</v>
      </c>
      <c r="L12" s="145">
        <v>25</v>
      </c>
      <c r="M12" s="142">
        <f t="shared" si="4"/>
        <v>22</v>
      </c>
      <c r="N12" s="146">
        <f t="shared" si="5"/>
        <v>7</v>
      </c>
      <c r="O12" s="147">
        <v>21</v>
      </c>
      <c r="P12" s="143">
        <f t="shared" si="6"/>
        <v>8</v>
      </c>
      <c r="Q12" s="147">
        <v>8</v>
      </c>
      <c r="R12" s="143">
        <f t="shared" si="7"/>
        <v>7</v>
      </c>
      <c r="S12" s="147">
        <v>88</v>
      </c>
      <c r="T12" s="143">
        <f t="shared" si="8"/>
        <v>3</v>
      </c>
      <c r="U12" s="149">
        <v>2.5335648148148149E-3</v>
      </c>
      <c r="V12" s="143">
        <f t="shared" si="9"/>
        <v>3</v>
      </c>
      <c r="W12" s="44">
        <f t="shared" si="10"/>
        <v>30</v>
      </c>
    </row>
    <row r="13" spans="1:25" ht="18" customHeight="1" x14ac:dyDescent="0.2">
      <c r="A13" s="36">
        <f t="shared" si="0"/>
        <v>7</v>
      </c>
      <c r="B13" s="37" t="s">
        <v>383</v>
      </c>
      <c r="C13" s="38" t="s">
        <v>384</v>
      </c>
      <c r="D13" s="56">
        <v>22331</v>
      </c>
      <c r="E13" s="138" t="s">
        <v>61</v>
      </c>
      <c r="F13" s="58">
        <f t="shared" si="1"/>
        <v>21100</v>
      </c>
      <c r="G13" s="154">
        <v>66</v>
      </c>
      <c r="H13" s="141">
        <v>66</v>
      </c>
      <c r="I13" s="142">
        <f t="shared" si="2"/>
        <v>66</v>
      </c>
      <c r="J13" s="143">
        <f t="shared" si="3"/>
        <v>1</v>
      </c>
      <c r="K13" s="144">
        <v>19</v>
      </c>
      <c r="L13" s="145">
        <v>23</v>
      </c>
      <c r="M13" s="142">
        <f t="shared" si="4"/>
        <v>21</v>
      </c>
      <c r="N13" s="146">
        <f t="shared" si="5"/>
        <v>8</v>
      </c>
      <c r="O13" s="147">
        <v>28</v>
      </c>
      <c r="P13" s="143">
        <f t="shared" si="6"/>
        <v>6</v>
      </c>
      <c r="Q13" s="147">
        <v>6</v>
      </c>
      <c r="R13" s="143">
        <f t="shared" si="7"/>
        <v>5</v>
      </c>
      <c r="S13" s="147">
        <v>66</v>
      </c>
      <c r="T13" s="143">
        <f t="shared" si="8"/>
        <v>7</v>
      </c>
      <c r="U13" s="149">
        <v>3.1435185185185181E-3</v>
      </c>
      <c r="V13" s="143">
        <f t="shared" si="9"/>
        <v>7</v>
      </c>
      <c r="W13" s="44">
        <f t="shared" si="10"/>
        <v>34</v>
      </c>
    </row>
    <row r="14" spans="1:25" ht="18" customHeight="1" x14ac:dyDescent="0.2">
      <c r="A14" s="36">
        <f t="shared" si="0"/>
        <v>8</v>
      </c>
      <c r="B14" s="37" t="s">
        <v>385</v>
      </c>
      <c r="C14" s="38" t="s">
        <v>386</v>
      </c>
      <c r="D14" s="56">
        <v>22471</v>
      </c>
      <c r="E14" s="138" t="s">
        <v>278</v>
      </c>
      <c r="F14" s="58">
        <f t="shared" si="1"/>
        <v>20960</v>
      </c>
      <c r="G14" s="154">
        <v>45</v>
      </c>
      <c r="H14" s="141">
        <v>42</v>
      </c>
      <c r="I14" s="142">
        <f t="shared" si="2"/>
        <v>43.5</v>
      </c>
      <c r="J14" s="143">
        <f t="shared" si="3"/>
        <v>7</v>
      </c>
      <c r="K14" s="144">
        <v>22</v>
      </c>
      <c r="L14" s="145">
        <v>26</v>
      </c>
      <c r="M14" s="142">
        <f t="shared" si="4"/>
        <v>24</v>
      </c>
      <c r="N14" s="146">
        <f t="shared" si="5"/>
        <v>5</v>
      </c>
      <c r="O14" s="147">
        <v>33</v>
      </c>
      <c r="P14" s="143">
        <f t="shared" si="6"/>
        <v>2</v>
      </c>
      <c r="Q14" s="147">
        <v>6</v>
      </c>
      <c r="R14" s="143">
        <f t="shared" si="7"/>
        <v>5</v>
      </c>
      <c r="S14" s="147">
        <v>61</v>
      </c>
      <c r="T14" s="143">
        <f t="shared" si="8"/>
        <v>8</v>
      </c>
      <c r="U14" s="149">
        <v>3.7222222222222223E-3</v>
      </c>
      <c r="V14" s="143">
        <f t="shared" si="9"/>
        <v>8</v>
      </c>
      <c r="W14" s="44">
        <f t="shared" si="10"/>
        <v>35</v>
      </c>
    </row>
  </sheetData>
  <mergeCells count="11">
    <mergeCell ref="F4:F6"/>
    <mergeCell ref="G4:J4"/>
    <mergeCell ref="K4:N4"/>
    <mergeCell ref="O4:P4"/>
    <mergeCell ref="Q4:R5"/>
    <mergeCell ref="U4:V4"/>
    <mergeCell ref="I5:J5"/>
    <mergeCell ref="M5:N5"/>
    <mergeCell ref="O5:P5"/>
    <mergeCell ref="U5:V5"/>
    <mergeCell ref="S4:T5"/>
  </mergeCells>
  <printOptions horizontalCentered="1"/>
  <pageMargins left="0.39" right="0.38" top="0.59055118110236227" bottom="0.31496062992125984" header="0.39370078740157483" footer="0.23622047244094491"/>
  <pageSetup paperSize="9" orientation="landscape" r:id="rId1"/>
  <headerFooter alignWithMargins="0"/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Y10"/>
  <sheetViews>
    <sheetView zoomScale="120" zoomScaleNormal="120" workbookViewId="0"/>
  </sheetViews>
  <sheetFormatPr defaultColWidth="9.109375" defaultRowHeight="10.199999999999999" x14ac:dyDescent="0.2"/>
  <cols>
    <col min="1" max="1" width="4" style="19" customWidth="1"/>
    <col min="2" max="2" width="9" style="19" customWidth="1"/>
    <col min="3" max="3" width="13.6640625" style="19" customWidth="1"/>
    <col min="4" max="4" width="9.44140625" style="19" customWidth="1"/>
    <col min="5" max="5" width="20.77734375" style="19" customWidth="1"/>
    <col min="6" max="6" width="2.6640625" style="19" customWidth="1"/>
    <col min="7" max="8" width="3.33203125" style="19" customWidth="1"/>
    <col min="9" max="9" width="4.5546875" style="19" customWidth="1"/>
    <col min="10" max="10" width="3.6640625" style="19" customWidth="1"/>
    <col min="11" max="12" width="3.33203125" style="150" customWidth="1"/>
    <col min="13" max="13" width="4.33203125" style="150" customWidth="1"/>
    <col min="14" max="14" width="3.6640625" style="150" customWidth="1"/>
    <col min="15" max="15" width="4.44140625" style="19" customWidth="1"/>
    <col min="16" max="16" width="3.6640625" style="19" customWidth="1"/>
    <col min="17" max="17" width="4.5546875" style="19" customWidth="1"/>
    <col min="18" max="18" width="3.6640625" style="19" customWidth="1"/>
    <col min="19" max="19" width="3.88671875" style="19" customWidth="1"/>
    <col min="20" max="20" width="3.6640625" style="19" customWidth="1"/>
    <col min="21" max="21" width="5.33203125" style="19" customWidth="1"/>
    <col min="22" max="22" width="3.6640625" style="19" customWidth="1"/>
    <col min="23" max="23" width="5.109375" style="46" customWidth="1"/>
    <col min="24" max="16384" width="9.109375" style="19"/>
  </cols>
  <sheetData>
    <row r="1" spans="1:25" s="7" customFormat="1" ht="22.8" x14ac:dyDescent="0.25">
      <c r="A1" s="1"/>
      <c r="B1" s="2" t="s">
        <v>0</v>
      </c>
      <c r="C1" s="3" t="s">
        <v>40</v>
      </c>
      <c r="D1" s="4"/>
      <c r="E1" s="4"/>
      <c r="F1" s="4"/>
      <c r="G1" s="5"/>
      <c r="H1" s="5"/>
      <c r="I1" s="5"/>
      <c r="J1" s="5"/>
      <c r="K1" s="124"/>
      <c r="L1" s="124"/>
      <c r="M1" s="124"/>
      <c r="N1" s="124"/>
      <c r="O1" s="5"/>
      <c r="P1" s="5"/>
      <c r="Q1" s="5"/>
      <c r="R1" s="5"/>
      <c r="S1" s="5"/>
      <c r="T1" s="5"/>
      <c r="U1" s="5"/>
      <c r="V1" s="5"/>
      <c r="W1" s="6" t="s">
        <v>32</v>
      </c>
    </row>
    <row r="2" spans="1:25" s="7" customFormat="1" ht="24.6" x14ac:dyDescent="0.25">
      <c r="A2" s="8"/>
      <c r="B2" s="2" t="s">
        <v>1</v>
      </c>
      <c r="C2" s="3" t="s">
        <v>293</v>
      </c>
      <c r="D2" s="9"/>
      <c r="E2" s="9"/>
      <c r="F2" s="9"/>
      <c r="G2" s="5"/>
      <c r="H2" s="5"/>
      <c r="I2" s="5"/>
      <c r="J2" s="5"/>
      <c r="K2" s="124"/>
      <c r="L2" s="124"/>
      <c r="M2" s="124"/>
      <c r="N2" s="124"/>
      <c r="O2" s="5"/>
      <c r="P2" s="5"/>
      <c r="Q2" s="5"/>
      <c r="R2" s="5"/>
      <c r="S2" s="5"/>
      <c r="T2" s="5"/>
      <c r="U2" s="5"/>
      <c r="V2" s="5"/>
      <c r="W2" s="52" t="s">
        <v>33</v>
      </c>
      <c r="Y2" s="11"/>
    </row>
    <row r="3" spans="1:25" s="7" customFormat="1" ht="25.2" thickBot="1" x14ac:dyDescent="0.35">
      <c r="A3" s="8"/>
      <c r="B3" s="12" t="s">
        <v>2</v>
      </c>
      <c r="C3" s="3">
        <v>12</v>
      </c>
      <c r="D3" s="55" t="s">
        <v>42</v>
      </c>
      <c r="E3" s="9"/>
      <c r="F3" s="9"/>
      <c r="G3" s="10"/>
      <c r="H3" s="10"/>
      <c r="I3" s="10"/>
      <c r="J3" s="10"/>
      <c r="K3" s="127"/>
      <c r="L3" s="127"/>
      <c r="M3" s="127"/>
      <c r="N3" s="127"/>
      <c r="O3" s="10"/>
      <c r="P3" s="10"/>
      <c r="Q3" s="10"/>
      <c r="R3" s="10"/>
      <c r="S3" s="10"/>
      <c r="T3" s="10"/>
      <c r="U3" s="10"/>
      <c r="V3" s="10"/>
      <c r="W3" s="13" t="s">
        <v>34</v>
      </c>
    </row>
    <row r="4" spans="1:25" ht="12.75" customHeight="1" x14ac:dyDescent="0.2">
      <c r="A4" s="14"/>
      <c r="B4" s="15"/>
      <c r="C4" s="15"/>
      <c r="D4" s="16" t="s">
        <v>3</v>
      </c>
      <c r="E4" s="17" t="s">
        <v>4</v>
      </c>
      <c r="F4" s="183" t="s">
        <v>5</v>
      </c>
      <c r="G4" s="186" t="s">
        <v>6</v>
      </c>
      <c r="H4" s="174"/>
      <c r="I4" s="174"/>
      <c r="J4" s="175"/>
      <c r="K4" s="177" t="s">
        <v>43</v>
      </c>
      <c r="L4" s="177"/>
      <c r="M4" s="177"/>
      <c r="N4" s="178"/>
      <c r="O4" s="179" t="s">
        <v>44</v>
      </c>
      <c r="P4" s="180"/>
      <c r="Q4" s="157" t="s">
        <v>46</v>
      </c>
      <c r="R4" s="158"/>
      <c r="S4" s="157" t="s">
        <v>47</v>
      </c>
      <c r="T4" s="158"/>
      <c r="U4" s="161" t="s">
        <v>48</v>
      </c>
      <c r="V4" s="162"/>
      <c r="W4" s="18" t="s">
        <v>35</v>
      </c>
    </row>
    <row r="5" spans="1:25" ht="12.75" customHeight="1" x14ac:dyDescent="0.2">
      <c r="A5" s="20" t="s">
        <v>7</v>
      </c>
      <c r="B5" s="21" t="s">
        <v>8</v>
      </c>
      <c r="C5" s="22" t="s">
        <v>9</v>
      </c>
      <c r="D5" s="23" t="s">
        <v>10</v>
      </c>
      <c r="E5" s="24" t="s">
        <v>11</v>
      </c>
      <c r="F5" s="184"/>
      <c r="G5" s="153" t="s">
        <v>12</v>
      </c>
      <c r="H5" s="25" t="s">
        <v>13</v>
      </c>
      <c r="I5" s="163" t="s">
        <v>49</v>
      </c>
      <c r="J5" s="164"/>
      <c r="K5" s="128" t="s">
        <v>12</v>
      </c>
      <c r="L5" s="129" t="s">
        <v>13</v>
      </c>
      <c r="M5" s="165" t="s">
        <v>50</v>
      </c>
      <c r="N5" s="166"/>
      <c r="O5" s="167" t="s">
        <v>51</v>
      </c>
      <c r="P5" s="164"/>
      <c r="Q5" s="159"/>
      <c r="R5" s="160"/>
      <c r="S5" s="159"/>
      <c r="T5" s="160"/>
      <c r="U5" s="170" t="s">
        <v>25</v>
      </c>
      <c r="V5" s="166"/>
      <c r="W5" s="26" t="s">
        <v>36</v>
      </c>
    </row>
    <row r="6" spans="1:25" ht="10.8" thickBot="1" x14ac:dyDescent="0.25">
      <c r="A6" s="27"/>
      <c r="B6" s="28"/>
      <c r="C6" s="28"/>
      <c r="D6" s="29"/>
      <c r="E6" s="30"/>
      <c r="F6" s="185"/>
      <c r="G6" s="156" t="s">
        <v>53</v>
      </c>
      <c r="H6" s="131" t="s">
        <v>53</v>
      </c>
      <c r="I6" s="33" t="s">
        <v>53</v>
      </c>
      <c r="J6" s="132" t="s">
        <v>15</v>
      </c>
      <c r="K6" s="133" t="s">
        <v>14</v>
      </c>
      <c r="L6" s="134" t="s">
        <v>14</v>
      </c>
      <c r="M6" s="135" t="s">
        <v>14</v>
      </c>
      <c r="N6" s="136" t="s">
        <v>15</v>
      </c>
      <c r="O6" s="31" t="s">
        <v>16</v>
      </c>
      <c r="P6" s="132" t="s">
        <v>15</v>
      </c>
      <c r="Q6" s="31" t="s">
        <v>78</v>
      </c>
      <c r="R6" s="132" t="s">
        <v>15</v>
      </c>
      <c r="S6" s="31" t="s">
        <v>54</v>
      </c>
      <c r="T6" s="132" t="s">
        <v>15</v>
      </c>
      <c r="U6" s="51" t="s">
        <v>55</v>
      </c>
      <c r="V6" s="136" t="s">
        <v>15</v>
      </c>
      <c r="W6" s="35"/>
    </row>
    <row r="7" spans="1:25" ht="18" customHeight="1" x14ac:dyDescent="0.2">
      <c r="A7" s="36">
        <f>IF(W7="---","---",IF(COUNT(J7,N7,P7,R7,T7,V7)&lt;5,"-",RANK(W7,W$7:W$10,1)))</f>
        <v>1</v>
      </c>
      <c r="B7" s="37" t="s">
        <v>304</v>
      </c>
      <c r="C7" s="38" t="s">
        <v>305</v>
      </c>
      <c r="D7" s="56">
        <v>19891</v>
      </c>
      <c r="E7" s="138" t="s">
        <v>72</v>
      </c>
      <c r="F7" s="58">
        <f>IF(COUNT(D7)=0,"---",43431-D7)</f>
        <v>23540</v>
      </c>
      <c r="G7" s="154">
        <v>32</v>
      </c>
      <c r="H7" s="141">
        <v>29</v>
      </c>
      <c r="I7" s="142">
        <f>IF(COUNT(G7:H7)=0,"---",IF(COUNT(G7:H7)=1,"-",AVERAGE(G7:H7)))</f>
        <v>30.5</v>
      </c>
      <c r="J7" s="143">
        <f>IF(I7="---","---",IF(I7="-","-",IF(I7="dnf",COUNTA(I$7:I$10),IF(OR(I7="dns",I7="dq"),COUNTA(I$7:I$10)*2,RANK(I7,I$7:I$10,0)))))</f>
        <v>3</v>
      </c>
      <c r="K7" s="144">
        <v>24</v>
      </c>
      <c r="L7" s="145">
        <v>28</v>
      </c>
      <c r="M7" s="142">
        <f>IF(COUNT(K7:L7)=0,"---",IF(COUNT(K7:L7)=1,"-",AVERAGE(K7:L7)))</f>
        <v>26</v>
      </c>
      <c r="N7" s="146">
        <f>IF(M7="---","---",IF(M7="dnf",COUNTA(M$7:M$10),IF(OR(M7="dns",M7="dq"),COUNTA(M$7:M$10)*2,RANK(M7,M$7:M$10,0))))</f>
        <v>2</v>
      </c>
      <c r="O7" s="147">
        <v>28</v>
      </c>
      <c r="P7" s="143">
        <f>IF(O7=0,"---",IF(O7="dnf",COUNTA(O$7:O$10),IF(OR(O7="dns",O7="dq"),COUNTA(O$7:O$10)*2,RANK(O7,O$7:O$10,0))))</f>
        <v>1</v>
      </c>
      <c r="Q7" s="147">
        <v>1</v>
      </c>
      <c r="R7" s="143">
        <f>IF(COUNT(Q7)=0,"---",IF(Q7="dnf",COUNTA(Q$7:Q$10),IF(OR(Q7="dns",Q7="dq"),COUNTA(Q$7:Q$10)*2,RANK(Q7,Q$7:Q$10,1))))</f>
        <v>1</v>
      </c>
      <c r="S7" s="147">
        <v>56</v>
      </c>
      <c r="T7" s="143">
        <f>IF(S7=0,"---",IF(S7="dnf",COUNTA(S$7:S$10),IF(OR(S7="dns",S7="dq"),COUNTA(S$7:S$10)*2,RANK(S7,S$7:S$10,0))))</f>
        <v>2</v>
      </c>
      <c r="U7" s="149">
        <v>3.7060185185185186E-3</v>
      </c>
      <c r="V7" s="143">
        <f>IF(COUNT(U7)=0,"-",IF(U7="dnf",COUNTA(U$7:U$10),IF(OR(U7="dns",U7="dq"),COUNTA(U$7:U$10)*2,RANK(U7,U$7:U$10,1))))</f>
        <v>1</v>
      </c>
      <c r="W7" s="44">
        <f>IF(SUM(J7,N7,P7,R7,T7,V7)=0,"---",IF(COUNT(J7,N7,P7,R7,T7,V7)&lt;5,"-",SUM(J7,N7,P7,R7,T7,V7)))</f>
        <v>10</v>
      </c>
    </row>
    <row r="8" spans="1:25" ht="18" customHeight="1" x14ac:dyDescent="0.2">
      <c r="A8" s="36">
        <v>2</v>
      </c>
      <c r="B8" s="37" t="s">
        <v>306</v>
      </c>
      <c r="C8" s="38" t="s">
        <v>307</v>
      </c>
      <c r="D8" s="56">
        <v>20435</v>
      </c>
      <c r="E8" s="138" t="s">
        <v>58</v>
      </c>
      <c r="F8" s="58">
        <f>IF(COUNT(D8)=0,"---",43431-D8)</f>
        <v>22996</v>
      </c>
      <c r="G8" s="154">
        <v>42</v>
      </c>
      <c r="H8" s="141">
        <v>39</v>
      </c>
      <c r="I8" s="142">
        <f>IF(COUNT(G8:H8)=0,"---",IF(COUNT(G8:H8)=1,"-",AVERAGE(G8:H8)))</f>
        <v>40.5</v>
      </c>
      <c r="J8" s="143">
        <f>IF(I8="---","---",IF(I8="-","-",IF(I8="dnf",COUNTA(I$7:I$10),IF(OR(I8="dns",I8="dq"),COUNTA(I$7:I$10)*2,RANK(I8,I$7:I$10,0)))))</f>
        <v>1</v>
      </c>
      <c r="K8" s="144">
        <v>27</v>
      </c>
      <c r="L8" s="145">
        <v>29</v>
      </c>
      <c r="M8" s="142">
        <f>IF(COUNT(K8:L8)=0,"---",IF(COUNT(K8:L8)=1,"-",AVERAGE(K8:L8)))</f>
        <v>28</v>
      </c>
      <c r="N8" s="146">
        <f>IF(M8="---","---",IF(M8="dnf",COUNTA(M$7:M$10),IF(OR(M8="dns",M8="dq"),COUNTA(M$7:M$10)*2,RANK(M8,M$7:M$10,0))))</f>
        <v>1</v>
      </c>
      <c r="O8" s="147">
        <v>28</v>
      </c>
      <c r="P8" s="143">
        <f>IF(O8=0,"---",IF(O8="dnf",COUNTA(O$7:O$10),IF(OR(O8="dns",O8="dq"),COUNTA(O$7:O$10)*2,RANK(O8,O$7:O$10,0))))</f>
        <v>1</v>
      </c>
      <c r="Q8" s="147">
        <v>3</v>
      </c>
      <c r="R8" s="143">
        <f>IF(COUNT(Q8)=0,"---",IF(Q8="dnf",COUNTA(Q$7:Q$10),IF(OR(Q8="dns",Q8="dq"),COUNTA(Q$7:Q$10)*2,RANK(Q8,Q$7:Q$10,1))))</f>
        <v>2</v>
      </c>
      <c r="S8" s="147">
        <v>51</v>
      </c>
      <c r="T8" s="143">
        <f>IF(S8=0,"---",IF(S8="dnf",COUNTA(S$7:S$10),IF(OR(S8="dns",S8="dq"),COUNTA(S$7:S$10)*2,RANK(S8,S$7:S$10,0))))</f>
        <v>3</v>
      </c>
      <c r="U8" s="149">
        <v>3.7488425925925922E-3</v>
      </c>
      <c r="V8" s="143">
        <f>IF(COUNT(U8)=0,"-",IF(U8="dnf",COUNTA(U$7:U$10),IF(OR(U8="dns",U8="dq"),COUNTA(U$7:U$10)*2,RANK(U8,U$7:U$10,1))))</f>
        <v>2</v>
      </c>
      <c r="W8" s="44">
        <f>IF(SUM(J8,N8,P8,R8,T8,V8)=0,"---",IF(COUNT(J8,N8,P8,R8,T8,V8)&lt;5,"-",SUM(J8,N8,P8,R8,T8,V8)))</f>
        <v>10</v>
      </c>
    </row>
    <row r="9" spans="1:25" ht="18" customHeight="1" x14ac:dyDescent="0.2">
      <c r="A9" s="36">
        <f>IF(W9="---","---",IF(COUNT(J9,N9,P9,R9,T9,V9)&lt;5,"-",RANK(W9,W$7:W$10,1)))</f>
        <v>3</v>
      </c>
      <c r="B9" s="37" t="s">
        <v>308</v>
      </c>
      <c r="C9" s="38" t="s">
        <v>309</v>
      </c>
      <c r="D9" s="56">
        <v>21403</v>
      </c>
      <c r="E9" s="138" t="s">
        <v>172</v>
      </c>
      <c r="F9" s="58">
        <f>IF(COUNT(D9)=0,"---",43431-D9)</f>
        <v>22028</v>
      </c>
      <c r="G9" s="154">
        <v>31</v>
      </c>
      <c r="H9" s="141">
        <v>34</v>
      </c>
      <c r="I9" s="142">
        <f>IF(COUNT(G9:H9)=0,"---",IF(COUNT(G9:H9)=1,"-",AVERAGE(G9:H9)))</f>
        <v>32.5</v>
      </c>
      <c r="J9" s="143">
        <f>IF(I9="---","---",IF(I9="-","-",IF(I9="dnf",COUNTA(I$7:I$10),IF(OR(I9="dns",I9="dq"),COUNTA(I$7:I$10)*2,RANK(I9,I$7:I$10,0)))))</f>
        <v>2</v>
      </c>
      <c r="K9" s="144">
        <v>25</v>
      </c>
      <c r="L9" s="145">
        <v>25</v>
      </c>
      <c r="M9" s="142">
        <f>IF(COUNT(K9:L9)=0,"---",IF(COUNT(K9:L9)=1,"-",AVERAGE(K9:L9)))</f>
        <v>25</v>
      </c>
      <c r="N9" s="146">
        <f>IF(M9="---","---",IF(M9="dnf",COUNTA(M$7:M$10),IF(OR(M9="dns",M9="dq"),COUNTA(M$7:M$10)*2,RANK(M9,M$7:M$10,0))))</f>
        <v>3</v>
      </c>
      <c r="O9" s="147">
        <v>23</v>
      </c>
      <c r="P9" s="143">
        <f>IF(O9=0,"---",IF(O9="dnf",COUNTA(O$7:O$10),IF(OR(O9="dns",O9="dq"),COUNTA(O$7:O$10)*2,RANK(O9,O$7:O$10,0))))</f>
        <v>3</v>
      </c>
      <c r="Q9" s="147">
        <v>7</v>
      </c>
      <c r="R9" s="143">
        <f>IF(COUNT(Q9)=0,"---",IF(Q9="dnf",COUNTA(Q$7:Q$10),IF(OR(Q9="dns",Q9="dq"),COUNTA(Q$7:Q$10)*2,RANK(Q9,Q$7:Q$10,1))))</f>
        <v>3</v>
      </c>
      <c r="S9" s="147">
        <v>63</v>
      </c>
      <c r="T9" s="143">
        <f>IF(S9=0,"---",IF(S9="dnf",COUNTA(S$7:S$10),IF(OR(S9="dns",S9="dq"),COUNTA(S$7:S$10)*2,RANK(S9,S$7:S$10,0))))</f>
        <v>1</v>
      </c>
      <c r="U9" s="149">
        <v>3.7893518518518523E-3</v>
      </c>
      <c r="V9" s="143">
        <f>IF(COUNT(U9)=0,"-",IF(U9="dnf",COUNTA(U$7:U$10),IF(OR(U9="dns",U9="dq"),COUNTA(U$7:U$10)*2,RANK(U9,U$7:U$10,1))))</f>
        <v>3</v>
      </c>
      <c r="W9" s="44">
        <f>IF(SUM(J9,N9,P9,R9,T9,V9)=0,"---",IF(COUNT(J9,N9,P9,R9,T9,V9)&lt;5,"-",SUM(J9,N9,P9,R9,T9,V9)))</f>
        <v>15</v>
      </c>
    </row>
    <row r="10" spans="1:25" ht="18" customHeight="1" x14ac:dyDescent="0.2">
      <c r="A10" s="36" t="str">
        <f>IF(W10="---","---",IF(COUNT(J10,N10,P10,R10,T10,V10)&lt;5,"-",RANK(W10,W$7:W$10,1)))</f>
        <v>-</v>
      </c>
      <c r="B10" s="37" t="s">
        <v>310</v>
      </c>
      <c r="C10" s="38" t="s">
        <v>311</v>
      </c>
      <c r="D10" s="56">
        <v>21162</v>
      </c>
      <c r="E10" s="138" t="s">
        <v>274</v>
      </c>
      <c r="F10" s="58">
        <f>IF(COUNT(D10)=0,"---",43431-D10)</f>
        <v>22269</v>
      </c>
      <c r="G10" s="154">
        <v>30</v>
      </c>
      <c r="H10" s="141">
        <v>23</v>
      </c>
      <c r="I10" s="142">
        <f>IF(COUNT(G10:H10)=0,"---",IF(COUNT(G10:H10)=1,"-",AVERAGE(G10:H10)))</f>
        <v>26.5</v>
      </c>
      <c r="J10" s="143">
        <f>IF(I10="---","---",IF(I10="-","-",IF(I10="dnf",COUNTA(I$7:I$10),IF(OR(I10="dns",I10="dq"),COUNTA(I$7:I$10)*2,RANK(I10,I$7:I$10,0)))))</f>
        <v>4</v>
      </c>
      <c r="K10" s="144">
        <v>24</v>
      </c>
      <c r="L10" s="145">
        <v>22</v>
      </c>
      <c r="M10" s="142">
        <f>IF(COUNT(K10:L10)=0,"---",IF(COUNT(K10:L10)=1,"-",AVERAGE(K10:L10)))</f>
        <v>23</v>
      </c>
      <c r="N10" s="146">
        <f>IF(M10="---","---",IF(M10="dnf",COUNTA(M$7:M$10),IF(OR(M10="dns",M10="dq"),COUNTA(M$7:M$10)*2,RANK(M10,M$7:M$10,0))))</f>
        <v>4</v>
      </c>
      <c r="O10" s="147">
        <v>16</v>
      </c>
      <c r="P10" s="143">
        <f>IF(O10=0,"---",IF(O10="dnf",COUNTA(O$7:O$10),IF(OR(O10="dns",O10="dq"),COUNTA(O$7:O$10)*2,RANK(O10,O$7:O$10,0))))</f>
        <v>4</v>
      </c>
      <c r="Q10" s="147" t="s">
        <v>113</v>
      </c>
      <c r="R10" s="143" t="str">
        <f>IF(COUNT(Q10)=0,"---",IF(Q10="dnf",COUNTA(Q$7:Q$10),IF(OR(Q10="dns",Q10="dq"),COUNTA(Q$7:Q$10)*2,RANK(Q10,Q$7:Q$10,1))))</f>
        <v>---</v>
      </c>
      <c r="S10" s="147"/>
      <c r="T10" s="143" t="str">
        <f>IF(S10=0,"---",IF(S10="dnf",COUNTA(S$7:S$10),IF(OR(S10="dns",S10="dq"),COUNTA(S$7:S$10)*2,RANK(S10,S$7:S$10,0))))</f>
        <v>---</v>
      </c>
      <c r="U10" s="149"/>
      <c r="V10" s="143" t="str">
        <f>IF(COUNT(U10)=0,"-",IF(U10="dnf",COUNTA(U$7:U$10),IF(OR(U10="dns",U10="dq"),COUNTA(U$7:U$10)*2,RANK(U10,U$7:U$10,1))))</f>
        <v>-</v>
      </c>
      <c r="W10" s="44" t="s">
        <v>110</v>
      </c>
    </row>
  </sheetData>
  <mergeCells count="11">
    <mergeCell ref="F4:F6"/>
    <mergeCell ref="G4:J4"/>
    <mergeCell ref="K4:N4"/>
    <mergeCell ref="O4:P4"/>
    <mergeCell ref="Q4:R5"/>
    <mergeCell ref="U4:V4"/>
    <mergeCell ref="I5:J5"/>
    <mergeCell ref="M5:N5"/>
    <mergeCell ref="O5:P5"/>
    <mergeCell ref="U5:V5"/>
    <mergeCell ref="S4:T5"/>
  </mergeCells>
  <printOptions horizontalCentered="1"/>
  <pageMargins left="0.39" right="0.38" top="0.59055118110236227" bottom="0.31496062992125984" header="0.39370078740157483" footer="0.23622047244094491"/>
  <pageSetup paperSize="9" orientation="landscape" r:id="rId1"/>
  <headerFooter alignWithMargins="0"/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Y12"/>
  <sheetViews>
    <sheetView zoomScale="120" zoomScaleNormal="120" workbookViewId="0"/>
  </sheetViews>
  <sheetFormatPr defaultColWidth="9.109375" defaultRowHeight="10.199999999999999" x14ac:dyDescent="0.2"/>
  <cols>
    <col min="1" max="1" width="4" style="19" customWidth="1"/>
    <col min="2" max="2" width="9" style="19" customWidth="1"/>
    <col min="3" max="3" width="13.6640625" style="19" customWidth="1"/>
    <col min="4" max="4" width="9.44140625" style="19" customWidth="1"/>
    <col min="5" max="5" width="20.77734375" style="19" customWidth="1"/>
    <col min="6" max="6" width="2.6640625" style="19" customWidth="1"/>
    <col min="7" max="8" width="3.33203125" style="19" customWidth="1"/>
    <col min="9" max="9" width="4.5546875" style="19" customWidth="1"/>
    <col min="10" max="10" width="3.6640625" style="19" customWidth="1"/>
    <col min="11" max="12" width="3.33203125" style="150" customWidth="1"/>
    <col min="13" max="13" width="4.33203125" style="150" customWidth="1"/>
    <col min="14" max="14" width="3.6640625" style="150" customWidth="1"/>
    <col min="15" max="15" width="4.44140625" style="19" customWidth="1"/>
    <col min="16" max="16" width="3.6640625" style="19" customWidth="1"/>
    <col min="17" max="17" width="4.5546875" style="19" customWidth="1"/>
    <col min="18" max="18" width="3.6640625" style="19" customWidth="1"/>
    <col min="19" max="19" width="3.88671875" style="19" customWidth="1"/>
    <col min="20" max="20" width="3.6640625" style="19" customWidth="1"/>
    <col min="21" max="21" width="5.33203125" style="19" customWidth="1"/>
    <col min="22" max="22" width="3.6640625" style="19" customWidth="1"/>
    <col min="23" max="23" width="5.109375" style="46" customWidth="1"/>
    <col min="24" max="16384" width="9.109375" style="19"/>
  </cols>
  <sheetData>
    <row r="1" spans="1:25" s="7" customFormat="1" ht="22.8" x14ac:dyDescent="0.25">
      <c r="A1" s="1"/>
      <c r="B1" s="2" t="s">
        <v>0</v>
      </c>
      <c r="C1" s="3" t="s">
        <v>38</v>
      </c>
      <c r="D1" s="4"/>
      <c r="E1" s="4"/>
      <c r="F1" s="4"/>
      <c r="G1" s="5"/>
      <c r="H1" s="5"/>
      <c r="I1" s="5"/>
      <c r="J1" s="5"/>
      <c r="K1" s="124"/>
      <c r="L1" s="124"/>
      <c r="M1" s="124"/>
      <c r="N1" s="124"/>
      <c r="O1" s="5"/>
      <c r="P1" s="5"/>
      <c r="Q1" s="5"/>
      <c r="R1" s="5"/>
      <c r="S1" s="5"/>
      <c r="T1" s="5"/>
      <c r="U1" s="5"/>
      <c r="V1" s="5"/>
      <c r="W1" s="6" t="s">
        <v>32</v>
      </c>
    </row>
    <row r="2" spans="1:25" s="7" customFormat="1" ht="24.6" x14ac:dyDescent="0.25">
      <c r="A2" s="8"/>
      <c r="B2" s="2" t="s">
        <v>1</v>
      </c>
      <c r="C2" s="3" t="s">
        <v>293</v>
      </c>
      <c r="D2" s="9"/>
      <c r="E2" s="9"/>
      <c r="F2" s="9"/>
      <c r="G2" s="5"/>
      <c r="H2" s="5"/>
      <c r="I2" s="5"/>
      <c r="J2" s="5"/>
      <c r="K2" s="124"/>
      <c r="L2" s="124"/>
      <c r="M2" s="124"/>
      <c r="N2" s="124"/>
      <c r="O2" s="5"/>
      <c r="P2" s="5"/>
      <c r="Q2" s="5"/>
      <c r="R2" s="5"/>
      <c r="S2" s="5"/>
      <c r="T2" s="5"/>
      <c r="U2" s="5"/>
      <c r="V2" s="5"/>
      <c r="W2" s="52" t="s">
        <v>33</v>
      </c>
      <c r="Y2" s="11"/>
    </row>
    <row r="3" spans="1:25" s="7" customFormat="1" ht="25.2" thickBot="1" x14ac:dyDescent="0.35">
      <c r="A3" s="8"/>
      <c r="B3" s="12" t="s">
        <v>2</v>
      </c>
      <c r="C3" s="3">
        <v>12</v>
      </c>
      <c r="D3" s="55" t="s">
        <v>42</v>
      </c>
      <c r="E3" s="9"/>
      <c r="F3" s="9"/>
      <c r="G3" s="10"/>
      <c r="H3" s="10"/>
      <c r="I3" s="10"/>
      <c r="J3" s="10"/>
      <c r="K3" s="127"/>
      <c r="L3" s="127"/>
      <c r="M3" s="127"/>
      <c r="N3" s="127"/>
      <c r="O3" s="10"/>
      <c r="P3" s="10"/>
      <c r="Q3" s="10"/>
      <c r="R3" s="10"/>
      <c r="S3" s="10"/>
      <c r="T3" s="10"/>
      <c r="U3" s="10"/>
      <c r="V3" s="10"/>
      <c r="W3" s="13" t="s">
        <v>34</v>
      </c>
    </row>
    <row r="4" spans="1:25" ht="12.75" customHeight="1" x14ac:dyDescent="0.2">
      <c r="A4" s="14"/>
      <c r="B4" s="15"/>
      <c r="C4" s="15"/>
      <c r="D4" s="16" t="s">
        <v>3</v>
      </c>
      <c r="E4" s="17" t="s">
        <v>4</v>
      </c>
      <c r="F4" s="183" t="s">
        <v>5</v>
      </c>
      <c r="G4" s="186" t="s">
        <v>6</v>
      </c>
      <c r="H4" s="174"/>
      <c r="I4" s="174"/>
      <c r="J4" s="175"/>
      <c r="K4" s="177" t="s">
        <v>43</v>
      </c>
      <c r="L4" s="177"/>
      <c r="M4" s="177"/>
      <c r="N4" s="178"/>
      <c r="O4" s="179" t="s">
        <v>44</v>
      </c>
      <c r="P4" s="180"/>
      <c r="Q4" s="157" t="s">
        <v>46</v>
      </c>
      <c r="R4" s="158"/>
      <c r="S4" s="157" t="s">
        <v>47</v>
      </c>
      <c r="T4" s="158"/>
      <c r="U4" s="161" t="s">
        <v>48</v>
      </c>
      <c r="V4" s="162"/>
      <c r="W4" s="18" t="s">
        <v>35</v>
      </c>
    </row>
    <row r="5" spans="1:25" ht="12.75" customHeight="1" x14ac:dyDescent="0.2">
      <c r="A5" s="20" t="s">
        <v>7</v>
      </c>
      <c r="B5" s="21" t="s">
        <v>8</v>
      </c>
      <c r="C5" s="22" t="s">
        <v>9</v>
      </c>
      <c r="D5" s="23" t="s">
        <v>10</v>
      </c>
      <c r="E5" s="24" t="s">
        <v>11</v>
      </c>
      <c r="F5" s="184"/>
      <c r="G5" s="153" t="s">
        <v>12</v>
      </c>
      <c r="H5" s="25" t="s">
        <v>13</v>
      </c>
      <c r="I5" s="163" t="s">
        <v>49</v>
      </c>
      <c r="J5" s="164"/>
      <c r="K5" s="128" t="s">
        <v>12</v>
      </c>
      <c r="L5" s="129" t="s">
        <v>13</v>
      </c>
      <c r="M5" s="165" t="s">
        <v>50</v>
      </c>
      <c r="N5" s="166"/>
      <c r="O5" s="167" t="s">
        <v>51</v>
      </c>
      <c r="P5" s="164"/>
      <c r="Q5" s="159"/>
      <c r="R5" s="160"/>
      <c r="S5" s="159"/>
      <c r="T5" s="160"/>
      <c r="U5" s="170" t="s">
        <v>25</v>
      </c>
      <c r="V5" s="166"/>
      <c r="W5" s="26" t="s">
        <v>36</v>
      </c>
    </row>
    <row r="6" spans="1:25" ht="10.8" thickBot="1" x14ac:dyDescent="0.25">
      <c r="A6" s="27"/>
      <c r="B6" s="28"/>
      <c r="C6" s="28"/>
      <c r="D6" s="29"/>
      <c r="E6" s="30"/>
      <c r="F6" s="185"/>
      <c r="G6" s="156" t="s">
        <v>53</v>
      </c>
      <c r="H6" s="131" t="s">
        <v>53</v>
      </c>
      <c r="I6" s="33" t="s">
        <v>53</v>
      </c>
      <c r="J6" s="132" t="s">
        <v>15</v>
      </c>
      <c r="K6" s="133" t="s">
        <v>14</v>
      </c>
      <c r="L6" s="134" t="s">
        <v>14</v>
      </c>
      <c r="M6" s="135" t="s">
        <v>14</v>
      </c>
      <c r="N6" s="136" t="s">
        <v>15</v>
      </c>
      <c r="O6" s="31" t="s">
        <v>16</v>
      </c>
      <c r="P6" s="132" t="s">
        <v>15</v>
      </c>
      <c r="Q6" s="31" t="s">
        <v>78</v>
      </c>
      <c r="R6" s="132" t="s">
        <v>15</v>
      </c>
      <c r="S6" s="31" t="s">
        <v>54</v>
      </c>
      <c r="T6" s="132" t="s">
        <v>15</v>
      </c>
      <c r="U6" s="51" t="s">
        <v>55</v>
      </c>
      <c r="V6" s="136" t="s">
        <v>15</v>
      </c>
      <c r="W6" s="35"/>
    </row>
    <row r="7" spans="1:25" ht="18" customHeight="1" x14ac:dyDescent="0.2">
      <c r="A7" s="36">
        <f t="shared" ref="A7:A12" si="0">IF(W7="---","---",IF(COUNT(J7,N7,P7,R7,T7,V7)&lt;5,"-",RANK(W7,W$7:W$12,1)))</f>
        <v>1</v>
      </c>
      <c r="B7" s="37" t="s">
        <v>67</v>
      </c>
      <c r="C7" s="38" t="s">
        <v>294</v>
      </c>
      <c r="D7" s="56">
        <v>21363</v>
      </c>
      <c r="E7" s="138" t="s">
        <v>83</v>
      </c>
      <c r="F7" s="58">
        <f>IF(COUNT(D7)=0,"---",43431-D7)</f>
        <v>22068</v>
      </c>
      <c r="G7" s="154">
        <v>47</v>
      </c>
      <c r="H7" s="141">
        <v>51</v>
      </c>
      <c r="I7" s="142">
        <f>IF(COUNT(G7:H7)=0,"---",IF(COUNT(G7:H7)=1,"-",AVERAGE(G7:H7)))</f>
        <v>49</v>
      </c>
      <c r="J7" s="143">
        <f t="shared" ref="J7:J12" si="1">IF(I7="---","---",IF(I7="-","-",IF(I7="dnf",COUNTA(I$7:I$12),IF(OR(I7="dns",I7="dq"),COUNTA(I$7:I$12)*2,RANK(I7,I$7:I$12,0)))))</f>
        <v>3</v>
      </c>
      <c r="K7" s="144">
        <v>23</v>
      </c>
      <c r="L7" s="145">
        <v>26</v>
      </c>
      <c r="M7" s="142">
        <f>IF(COUNT(K7:L7)=0,"---",IF(COUNT(K7:L7)=1,"-",AVERAGE(K7:L7)))</f>
        <v>24.5</v>
      </c>
      <c r="N7" s="146">
        <f t="shared" ref="N7:N12" si="2">IF(M7="---","---",IF(M7="dnf",COUNTA(M$7:M$12),IF(OR(M7="dns",M7="dq"),COUNTA(M$7:M$12)*2,RANK(M7,M$7:M$12,0))))</f>
        <v>3</v>
      </c>
      <c r="O7" s="147">
        <v>30</v>
      </c>
      <c r="P7" s="143">
        <f t="shared" ref="P7:P12" si="3">IF(O7=0,"---",IF(O7="dnf",COUNTA(O$7:O$12),IF(OR(O7="dns",O7="dq"),COUNTA(O$7:O$12)*2,RANK(O7,O$7:O$12,0))))</f>
        <v>2</v>
      </c>
      <c r="Q7" s="147">
        <v>0</v>
      </c>
      <c r="R7" s="143">
        <f t="shared" ref="R7:R12" si="4">IF(COUNT(Q7)=0,"---",IF(Q7="dnf",COUNTA(Q$7:Q$12),IF(OR(Q7="dns",Q7="dq"),COUNTA(Q$7:Q$12)*2,RANK(Q7,Q$7:Q$12,1))))</f>
        <v>1</v>
      </c>
      <c r="S7" s="147">
        <v>83</v>
      </c>
      <c r="T7" s="143">
        <f t="shared" ref="T7:T12" si="5">IF(S7=0,"---",IF(S7="dnf",COUNTA(S$7:S$12),IF(OR(S7="dns",S7="dq"),COUNTA(S$7:S$12)*2,RANK(S7,S$7:S$12,0))))</f>
        <v>1</v>
      </c>
      <c r="U7" s="149">
        <v>2.8958333333333332E-3</v>
      </c>
      <c r="V7" s="143">
        <f t="shared" ref="V7:V12" si="6">IF(COUNT(U7)=0,"-",IF(U7="dnf",COUNTA(U$7:U$12),IF(OR(U7="dns",U7="dq"),COUNTA(U$7:U$12)*2,RANK(U7,U$7:U$12,1))))</f>
        <v>2</v>
      </c>
      <c r="W7" s="44">
        <f>IF(SUM(J7,N7,P7,R7,T7,V7)=0,"---",IF(COUNT(J7,N7,P7,R7,T7,V7)&lt;5,"-",SUM(J7,N7,P7,R7,T7,V7)))</f>
        <v>12</v>
      </c>
    </row>
    <row r="8" spans="1:25" ht="18" customHeight="1" x14ac:dyDescent="0.2">
      <c r="A8" s="36">
        <f t="shared" si="0"/>
        <v>2</v>
      </c>
      <c r="B8" s="37" t="s">
        <v>295</v>
      </c>
      <c r="C8" s="38" t="s">
        <v>296</v>
      </c>
      <c r="D8" s="56">
        <v>20678</v>
      </c>
      <c r="E8" s="138" t="s">
        <v>72</v>
      </c>
      <c r="F8" s="58">
        <f>IF(COUNT(D8)=0,"---",43431-D8)</f>
        <v>22753</v>
      </c>
      <c r="G8" s="154">
        <v>55</v>
      </c>
      <c r="H8" s="141">
        <v>50</v>
      </c>
      <c r="I8" s="142">
        <f>IF(COUNT(G8:H8)=0,"---",IF(COUNT(G8:H8)=1,"-",AVERAGE(G8:H8)))</f>
        <v>52.5</v>
      </c>
      <c r="J8" s="143">
        <f t="shared" si="1"/>
        <v>2</v>
      </c>
      <c r="K8" s="144">
        <v>18</v>
      </c>
      <c r="L8" s="145">
        <v>17</v>
      </c>
      <c r="M8" s="142">
        <f>IF(COUNT(K8:L8)=0,"---",IF(COUNT(K8:L8)=1,"-",AVERAGE(K8:L8)))</f>
        <v>17.5</v>
      </c>
      <c r="N8" s="146">
        <f t="shared" si="2"/>
        <v>4</v>
      </c>
      <c r="O8" s="147">
        <v>32</v>
      </c>
      <c r="P8" s="143">
        <f t="shared" si="3"/>
        <v>1</v>
      </c>
      <c r="Q8" s="147">
        <v>5</v>
      </c>
      <c r="R8" s="143">
        <f t="shared" si="4"/>
        <v>3</v>
      </c>
      <c r="S8" s="147">
        <v>78</v>
      </c>
      <c r="T8" s="143">
        <f t="shared" si="5"/>
        <v>2</v>
      </c>
      <c r="U8" s="149">
        <v>2.8831018518518515E-3</v>
      </c>
      <c r="V8" s="143">
        <f t="shared" si="6"/>
        <v>1</v>
      </c>
      <c r="W8" s="44">
        <f>IF(SUM(J8,N8,P8,R8,T8,V8)=0,"---",IF(COUNT(J8,N8,P8,R8,T8,V8)&lt;5,"-",SUM(J8,N8,P8,R8,T8,V8)))</f>
        <v>13</v>
      </c>
    </row>
    <row r="9" spans="1:25" ht="18" customHeight="1" x14ac:dyDescent="0.2">
      <c r="A9" s="36">
        <f t="shared" si="0"/>
        <v>3</v>
      </c>
      <c r="B9" s="37" t="s">
        <v>297</v>
      </c>
      <c r="C9" s="38" t="s">
        <v>298</v>
      </c>
      <c r="D9" s="56">
        <v>19791</v>
      </c>
      <c r="E9" s="138" t="s">
        <v>61</v>
      </c>
      <c r="F9" s="58">
        <f>IF(COUNT(D9)=0,"---",43431-D9)</f>
        <v>23640</v>
      </c>
      <c r="G9" s="154">
        <v>44</v>
      </c>
      <c r="H9" s="141">
        <v>50</v>
      </c>
      <c r="I9" s="142">
        <f>IF(COUNT(G9:H9)=0,"---",IF(COUNT(G9:H9)=1,"-",AVERAGE(G9:H9)))</f>
        <v>47</v>
      </c>
      <c r="J9" s="143">
        <f t="shared" si="1"/>
        <v>4</v>
      </c>
      <c r="K9" s="144">
        <v>27</v>
      </c>
      <c r="L9" s="145">
        <v>25</v>
      </c>
      <c r="M9" s="142">
        <f>IF(COUNT(K9:L9)=0,"---",IF(COUNT(K9:L9)=1,"-",AVERAGE(K9:L9)))</f>
        <v>26</v>
      </c>
      <c r="N9" s="146">
        <f t="shared" si="2"/>
        <v>2</v>
      </c>
      <c r="O9" s="147">
        <v>30</v>
      </c>
      <c r="P9" s="143">
        <f t="shared" si="3"/>
        <v>2</v>
      </c>
      <c r="Q9" s="147">
        <v>3</v>
      </c>
      <c r="R9" s="143">
        <f t="shared" si="4"/>
        <v>2</v>
      </c>
      <c r="S9" s="147">
        <v>31</v>
      </c>
      <c r="T9" s="143">
        <f t="shared" si="5"/>
        <v>4</v>
      </c>
      <c r="U9" s="149">
        <v>4.7314814814814815E-3</v>
      </c>
      <c r="V9" s="143">
        <f t="shared" si="6"/>
        <v>4</v>
      </c>
      <c r="W9" s="44">
        <f>IF(SUM(J9,N9,P9,R9,T9,V9)=0,"---",IF(COUNT(J9,N9,P9,R9,T9,V9)&lt;5,"-",SUM(J9,N9,P9,R9,T9,V9)))</f>
        <v>18</v>
      </c>
    </row>
    <row r="10" spans="1:25" ht="18" customHeight="1" x14ac:dyDescent="0.2">
      <c r="A10" s="36">
        <f t="shared" si="0"/>
        <v>4</v>
      </c>
      <c r="B10" s="37" t="s">
        <v>67</v>
      </c>
      <c r="C10" s="38" t="s">
        <v>299</v>
      </c>
      <c r="D10" s="56">
        <v>20105</v>
      </c>
      <c r="E10" s="138" t="s">
        <v>61</v>
      </c>
      <c r="F10" s="58">
        <f>IF(COUNT(D10)=0,"---",43431-D10)</f>
        <v>23326</v>
      </c>
      <c r="G10" s="154">
        <v>45</v>
      </c>
      <c r="H10" s="141">
        <v>47</v>
      </c>
      <c r="I10" s="142">
        <f>IF(COUNT(G10:H10)=0,"---",IF(COUNT(G10:H10)=1,"-",AVERAGE(G10:H10)))</f>
        <v>46</v>
      </c>
      <c r="J10" s="143">
        <f t="shared" si="1"/>
        <v>5</v>
      </c>
      <c r="K10" s="144">
        <v>15</v>
      </c>
      <c r="L10" s="145">
        <v>15</v>
      </c>
      <c r="M10" s="142">
        <f>IF(COUNT(K10:L10)=0,"---",IF(COUNT(K10:L10)=1,"-",AVERAGE(K10:L10)))</f>
        <v>15</v>
      </c>
      <c r="N10" s="146">
        <f t="shared" si="2"/>
        <v>5</v>
      </c>
      <c r="O10" s="147">
        <v>26</v>
      </c>
      <c r="P10" s="143">
        <f t="shared" si="3"/>
        <v>4</v>
      </c>
      <c r="Q10" s="147">
        <v>6</v>
      </c>
      <c r="R10" s="143">
        <f t="shared" si="4"/>
        <v>4</v>
      </c>
      <c r="S10" s="147">
        <v>71</v>
      </c>
      <c r="T10" s="143">
        <f t="shared" si="5"/>
        <v>3</v>
      </c>
      <c r="U10" s="149">
        <v>2.9432870370370372E-3</v>
      </c>
      <c r="V10" s="143">
        <f t="shared" si="6"/>
        <v>3</v>
      </c>
      <c r="W10" s="44">
        <f>IF(SUM(J10,N10,P10,R10,T10,V10)=0,"---",IF(COUNT(J10,N10,P10,R10,T10,V10)&lt;5,"-",SUM(J10,N10,P10,R10,T10,V10)))</f>
        <v>24</v>
      </c>
    </row>
    <row r="11" spans="1:25" ht="18" customHeight="1" x14ac:dyDescent="0.2">
      <c r="A11" s="36" t="str">
        <f t="shared" si="0"/>
        <v>-</v>
      </c>
      <c r="B11" s="37" t="s">
        <v>300</v>
      </c>
      <c r="C11" s="38" t="s">
        <v>301</v>
      </c>
      <c r="D11" s="56">
        <v>20363</v>
      </c>
      <c r="E11" s="138" t="s">
        <v>274</v>
      </c>
      <c r="F11" s="58">
        <f t="shared" ref="F11:F12" si="7">IF(COUNT(D11)=0,"---",43431-D11)</f>
        <v>23068</v>
      </c>
      <c r="G11" s="154">
        <v>61</v>
      </c>
      <c r="H11" s="141">
        <v>50</v>
      </c>
      <c r="I11" s="142">
        <f t="shared" ref="I11:I12" si="8">IF(COUNT(G11:H11)=0,"---",IF(COUNT(G11:H11)=1,"-",AVERAGE(G11:H11)))</f>
        <v>55.5</v>
      </c>
      <c r="J11" s="143">
        <f t="shared" si="1"/>
        <v>1</v>
      </c>
      <c r="K11" s="144">
        <v>24</v>
      </c>
      <c r="L11" s="145">
        <v>30</v>
      </c>
      <c r="M11" s="142">
        <f t="shared" ref="M11:M12" si="9">IF(COUNT(K11:L11)=0,"---",IF(COUNT(K11:L11)=1,"-",AVERAGE(K11:L11)))</f>
        <v>27</v>
      </c>
      <c r="N11" s="146">
        <f t="shared" si="2"/>
        <v>1</v>
      </c>
      <c r="O11" s="147">
        <v>14</v>
      </c>
      <c r="P11" s="143">
        <f t="shared" si="3"/>
        <v>5</v>
      </c>
      <c r="Q11" s="147" t="s">
        <v>113</v>
      </c>
      <c r="R11" s="143" t="str">
        <f t="shared" si="4"/>
        <v>---</v>
      </c>
      <c r="S11" s="147"/>
      <c r="T11" s="143" t="str">
        <f t="shared" si="5"/>
        <v>---</v>
      </c>
      <c r="U11" s="149"/>
      <c r="V11" s="143" t="str">
        <f t="shared" si="6"/>
        <v>-</v>
      </c>
      <c r="W11" s="44" t="s">
        <v>110</v>
      </c>
    </row>
    <row r="12" spans="1:25" ht="18" customHeight="1" x14ac:dyDescent="0.2">
      <c r="A12" s="36" t="str">
        <f t="shared" si="0"/>
        <v>-</v>
      </c>
      <c r="B12" s="37" t="s">
        <v>302</v>
      </c>
      <c r="C12" s="38" t="s">
        <v>303</v>
      </c>
      <c r="D12" s="56">
        <v>19944</v>
      </c>
      <c r="E12" s="138" t="s">
        <v>61</v>
      </c>
      <c r="F12" s="58">
        <f t="shared" si="7"/>
        <v>23487</v>
      </c>
      <c r="G12" s="154"/>
      <c r="H12" s="141"/>
      <c r="I12" s="142" t="str">
        <f t="shared" si="8"/>
        <v>---</v>
      </c>
      <c r="J12" s="143" t="str">
        <f t="shared" si="1"/>
        <v>---</v>
      </c>
      <c r="K12" s="144"/>
      <c r="L12" s="145"/>
      <c r="M12" s="142" t="str">
        <f t="shared" si="9"/>
        <v>---</v>
      </c>
      <c r="N12" s="146" t="str">
        <f t="shared" si="2"/>
        <v>---</v>
      </c>
      <c r="O12" s="147"/>
      <c r="P12" s="143" t="str">
        <f t="shared" si="3"/>
        <v>---</v>
      </c>
      <c r="Q12" s="147"/>
      <c r="R12" s="143" t="str">
        <f t="shared" si="4"/>
        <v>---</v>
      </c>
      <c r="S12" s="147"/>
      <c r="T12" s="143" t="str">
        <f t="shared" si="5"/>
        <v>---</v>
      </c>
      <c r="U12" s="149"/>
      <c r="V12" s="143" t="str">
        <f t="shared" si="6"/>
        <v>-</v>
      </c>
      <c r="W12" s="44" t="s">
        <v>113</v>
      </c>
    </row>
  </sheetData>
  <mergeCells count="11">
    <mergeCell ref="F4:F6"/>
    <mergeCell ref="G4:J4"/>
    <mergeCell ref="K4:N4"/>
    <mergeCell ref="O4:P4"/>
    <mergeCell ref="Q4:R5"/>
    <mergeCell ref="U4:V4"/>
    <mergeCell ref="I5:J5"/>
    <mergeCell ref="M5:N5"/>
    <mergeCell ref="O5:P5"/>
    <mergeCell ref="U5:V5"/>
    <mergeCell ref="S4:T5"/>
  </mergeCells>
  <printOptions horizontalCentered="1"/>
  <pageMargins left="0.39" right="0.38" top="0.59055118110236227" bottom="0.31496062992125984" header="0.39370078740157483" footer="0.23622047244094491"/>
  <pageSetup paperSize="9" orientation="landscape" r:id="rId1"/>
  <headerFooter alignWithMargins="0"/>
  <drawing r:id="rId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Y9"/>
  <sheetViews>
    <sheetView zoomScale="120" zoomScaleNormal="120" workbookViewId="0"/>
  </sheetViews>
  <sheetFormatPr defaultColWidth="9.109375" defaultRowHeight="10.199999999999999" x14ac:dyDescent="0.2"/>
  <cols>
    <col min="1" max="1" width="4" style="19" customWidth="1"/>
    <col min="2" max="2" width="9" style="19" customWidth="1"/>
    <col min="3" max="3" width="13.6640625" style="19" customWidth="1"/>
    <col min="4" max="4" width="9.44140625" style="19" customWidth="1"/>
    <col min="5" max="5" width="20.77734375" style="19" customWidth="1"/>
    <col min="6" max="6" width="2.6640625" style="19" customWidth="1"/>
    <col min="7" max="8" width="3.33203125" style="19" customWidth="1"/>
    <col min="9" max="9" width="4.5546875" style="19" customWidth="1"/>
    <col min="10" max="10" width="3.6640625" style="19" customWidth="1"/>
    <col min="11" max="12" width="3.33203125" style="150" customWidth="1"/>
    <col min="13" max="13" width="4.33203125" style="150" customWidth="1"/>
    <col min="14" max="14" width="3.6640625" style="150" customWidth="1"/>
    <col min="15" max="15" width="4.44140625" style="19" customWidth="1"/>
    <col min="16" max="16" width="3.6640625" style="19" customWidth="1"/>
    <col min="17" max="17" width="4.5546875" style="19" customWidth="1"/>
    <col min="18" max="18" width="3.6640625" style="19" customWidth="1"/>
    <col min="19" max="19" width="3.88671875" style="19" customWidth="1"/>
    <col min="20" max="20" width="3.6640625" style="19" customWidth="1"/>
    <col min="21" max="21" width="5.33203125" style="19" customWidth="1"/>
    <col min="22" max="22" width="3.6640625" style="19" customWidth="1"/>
    <col min="23" max="23" width="5.109375" style="46" customWidth="1"/>
    <col min="24" max="16384" width="9.109375" style="19"/>
  </cols>
  <sheetData>
    <row r="1" spans="1:25" s="7" customFormat="1" ht="22.8" x14ac:dyDescent="0.25">
      <c r="A1" s="1"/>
      <c r="B1" s="2" t="s">
        <v>0</v>
      </c>
      <c r="C1" s="3" t="s">
        <v>40</v>
      </c>
      <c r="D1" s="4"/>
      <c r="E1" s="4"/>
      <c r="F1" s="4"/>
      <c r="G1" s="5"/>
      <c r="H1" s="5"/>
      <c r="I1" s="5"/>
      <c r="J1" s="5"/>
      <c r="K1" s="124"/>
      <c r="L1" s="124"/>
      <c r="M1" s="124"/>
      <c r="N1" s="124"/>
      <c r="O1" s="5"/>
      <c r="P1" s="5"/>
      <c r="Q1" s="5"/>
      <c r="R1" s="5"/>
      <c r="S1" s="5"/>
      <c r="T1" s="5"/>
      <c r="U1" s="5"/>
      <c r="V1" s="5"/>
      <c r="W1" s="6" t="s">
        <v>32</v>
      </c>
    </row>
    <row r="2" spans="1:25" s="7" customFormat="1" ht="24.6" x14ac:dyDescent="0.25">
      <c r="A2" s="8"/>
      <c r="B2" s="2" t="s">
        <v>1</v>
      </c>
      <c r="C2" s="3" t="s">
        <v>286</v>
      </c>
      <c r="D2" s="9"/>
      <c r="E2" s="9"/>
      <c r="F2" s="9"/>
      <c r="G2" s="5"/>
      <c r="H2" s="5"/>
      <c r="I2" s="5"/>
      <c r="J2" s="5"/>
      <c r="K2" s="124"/>
      <c r="L2" s="124"/>
      <c r="M2" s="124"/>
      <c r="N2" s="124"/>
      <c r="O2" s="5"/>
      <c r="P2" s="5"/>
      <c r="Q2" s="5"/>
      <c r="R2" s="5"/>
      <c r="S2" s="5"/>
      <c r="T2" s="5"/>
      <c r="U2" s="5"/>
      <c r="V2" s="5"/>
      <c r="W2" s="52" t="s">
        <v>33</v>
      </c>
      <c r="Y2" s="11"/>
    </row>
    <row r="3" spans="1:25" s="7" customFormat="1" ht="25.2" thickBot="1" x14ac:dyDescent="0.35">
      <c r="A3" s="8"/>
      <c r="B3" s="12" t="s">
        <v>2</v>
      </c>
      <c r="C3" s="3">
        <v>13</v>
      </c>
      <c r="D3" s="55" t="s">
        <v>42</v>
      </c>
      <c r="E3" s="9"/>
      <c r="F3" s="9"/>
      <c r="G3" s="10"/>
      <c r="H3" s="10"/>
      <c r="I3" s="10"/>
      <c r="J3" s="10"/>
      <c r="K3" s="127"/>
      <c r="L3" s="127"/>
      <c r="M3" s="127"/>
      <c r="N3" s="127"/>
      <c r="O3" s="10"/>
      <c r="P3" s="10"/>
      <c r="Q3" s="10"/>
      <c r="R3" s="10"/>
      <c r="S3" s="10"/>
      <c r="T3" s="10"/>
      <c r="U3" s="10"/>
      <c r="V3" s="10"/>
      <c r="W3" s="13" t="s">
        <v>34</v>
      </c>
    </row>
    <row r="4" spans="1:25" ht="12.75" customHeight="1" x14ac:dyDescent="0.2">
      <c r="A4" s="14"/>
      <c r="B4" s="15"/>
      <c r="C4" s="15"/>
      <c r="D4" s="16" t="s">
        <v>3</v>
      </c>
      <c r="E4" s="17" t="s">
        <v>4</v>
      </c>
      <c r="F4" s="183" t="s">
        <v>5</v>
      </c>
      <c r="G4" s="186" t="s">
        <v>6</v>
      </c>
      <c r="H4" s="174"/>
      <c r="I4" s="174"/>
      <c r="J4" s="175"/>
      <c r="K4" s="177" t="s">
        <v>43</v>
      </c>
      <c r="L4" s="177"/>
      <c r="M4" s="177"/>
      <c r="N4" s="178"/>
      <c r="O4" s="179" t="s">
        <v>44</v>
      </c>
      <c r="P4" s="180"/>
      <c r="Q4" s="157" t="s">
        <v>46</v>
      </c>
      <c r="R4" s="158"/>
      <c r="S4" s="157" t="s">
        <v>47</v>
      </c>
      <c r="T4" s="158"/>
      <c r="U4" s="161" t="s">
        <v>48</v>
      </c>
      <c r="V4" s="162"/>
      <c r="W4" s="18" t="s">
        <v>35</v>
      </c>
    </row>
    <row r="5" spans="1:25" ht="12.75" customHeight="1" x14ac:dyDescent="0.2">
      <c r="A5" s="20" t="s">
        <v>7</v>
      </c>
      <c r="B5" s="21" t="s">
        <v>8</v>
      </c>
      <c r="C5" s="22" t="s">
        <v>9</v>
      </c>
      <c r="D5" s="23" t="s">
        <v>10</v>
      </c>
      <c r="E5" s="24" t="s">
        <v>11</v>
      </c>
      <c r="F5" s="184"/>
      <c r="G5" s="153" t="s">
        <v>12</v>
      </c>
      <c r="H5" s="25" t="s">
        <v>13</v>
      </c>
      <c r="I5" s="163" t="s">
        <v>49</v>
      </c>
      <c r="J5" s="164"/>
      <c r="K5" s="128" t="s">
        <v>12</v>
      </c>
      <c r="L5" s="129" t="s">
        <v>13</v>
      </c>
      <c r="M5" s="165" t="s">
        <v>50</v>
      </c>
      <c r="N5" s="166"/>
      <c r="O5" s="167" t="s">
        <v>51</v>
      </c>
      <c r="P5" s="164"/>
      <c r="Q5" s="159"/>
      <c r="R5" s="160"/>
      <c r="S5" s="159"/>
      <c r="T5" s="160"/>
      <c r="U5" s="170" t="s">
        <v>25</v>
      </c>
      <c r="V5" s="166"/>
      <c r="W5" s="26" t="s">
        <v>36</v>
      </c>
    </row>
    <row r="6" spans="1:25" ht="10.8" thickBot="1" x14ac:dyDescent="0.25">
      <c r="A6" s="27"/>
      <c r="B6" s="28"/>
      <c r="C6" s="28"/>
      <c r="D6" s="29"/>
      <c r="E6" s="30"/>
      <c r="F6" s="185"/>
      <c r="G6" s="156" t="s">
        <v>53</v>
      </c>
      <c r="H6" s="131" t="s">
        <v>53</v>
      </c>
      <c r="I6" s="33" t="s">
        <v>53</v>
      </c>
      <c r="J6" s="132" t="s">
        <v>15</v>
      </c>
      <c r="K6" s="133" t="s">
        <v>14</v>
      </c>
      <c r="L6" s="134" t="s">
        <v>14</v>
      </c>
      <c r="M6" s="135" t="s">
        <v>14</v>
      </c>
      <c r="N6" s="136" t="s">
        <v>15</v>
      </c>
      <c r="O6" s="31" t="s">
        <v>16</v>
      </c>
      <c r="P6" s="132" t="s">
        <v>15</v>
      </c>
      <c r="Q6" s="31" t="s">
        <v>78</v>
      </c>
      <c r="R6" s="132" t="s">
        <v>15</v>
      </c>
      <c r="S6" s="31" t="s">
        <v>54</v>
      </c>
      <c r="T6" s="132" t="s">
        <v>15</v>
      </c>
      <c r="U6" s="51" t="s">
        <v>55</v>
      </c>
      <c r="V6" s="136" t="s">
        <v>15</v>
      </c>
      <c r="W6" s="35"/>
    </row>
    <row r="7" spans="1:25" ht="18" customHeight="1" x14ac:dyDescent="0.2">
      <c r="A7" s="36">
        <f>IF(W7="---","---",IF(COUNT(J7,N7,P7,R7,T7,V7)&lt;5,"-",RANK(W7,W$7:W$9,1)))</f>
        <v>1</v>
      </c>
      <c r="B7" s="37" t="s">
        <v>287</v>
      </c>
      <c r="C7" s="38" t="s">
        <v>288</v>
      </c>
      <c r="D7" s="56">
        <v>19029</v>
      </c>
      <c r="E7" s="138" t="s">
        <v>72</v>
      </c>
      <c r="F7" s="58">
        <f>IF(COUNT(D7)=0,"---",43431-D7)</f>
        <v>24402</v>
      </c>
      <c r="G7" s="154">
        <v>28</v>
      </c>
      <c r="H7" s="141">
        <v>28</v>
      </c>
      <c r="I7" s="142">
        <f t="shared" ref="I7:I9" si="0">IF(COUNT(G7:H7)=0,"---",IF(COUNT(G7:H7)=1,"-",AVERAGE(G7:H7)))</f>
        <v>28</v>
      </c>
      <c r="J7" s="143">
        <f>IF(I7="---","---",IF(I7="-","-",IF(I7="dnf",COUNTA(I$7:I$9),IF(OR(I7="dns",I7="dq"),COUNTA(I$7:I$9)*2,RANK(I7,I$7:I$9,0)))))</f>
        <v>1</v>
      </c>
      <c r="K7" s="144">
        <v>23</v>
      </c>
      <c r="L7" s="145">
        <v>23</v>
      </c>
      <c r="M7" s="142">
        <f>IF(COUNT(K7:L7)=0,"---",IF(COUNT(K7:L7)=1,"-",AVERAGE(K7:L7)))</f>
        <v>23</v>
      </c>
      <c r="N7" s="146">
        <f>IF(M7="---","---",IF(M7="dnf",COUNTA(M$7:M$9),IF(OR(M7="dns",M7="dq"),COUNTA(M$7:M$9)*2,RANK(M7,M$7:M$9,0))))</f>
        <v>1</v>
      </c>
      <c r="O7" s="147">
        <v>29</v>
      </c>
      <c r="P7" s="143">
        <f>IF(O7=0,"---",IF(O7="dnf",COUNTA(O$7:O$9),IF(OR(O7="dns",O7="dq"),COUNTA(O$7:O$9)*2,RANK(O7,O$7:O$9,0))))</f>
        <v>1</v>
      </c>
      <c r="Q7" s="147">
        <v>6</v>
      </c>
      <c r="R7" s="143">
        <f>IF(COUNT(Q7)=0,"---",IF(Q7="dnf",COUNTA(Q$7:Q$9),IF(OR(Q7="dns",Q7="dq"),COUNTA(Q$7:Q$9)*2,RANK(Q7,Q$7:Q$9,1))))</f>
        <v>1</v>
      </c>
      <c r="S7" s="147">
        <v>56</v>
      </c>
      <c r="T7" s="143">
        <f>IF(S7=0,"---",IF(S7="dnf",COUNTA(S$7:S$9),IF(OR(S7="dns",S7="dq"),COUNTA(S$7:S$9)*2,RANK(S7,S$7:S$9,0))))</f>
        <v>1</v>
      </c>
      <c r="U7" s="149">
        <v>3.6377314814814814E-3</v>
      </c>
      <c r="V7" s="143">
        <f>IF(COUNT(U7)=0,"-",IF(U7="dnf",COUNTA(U$7:U$9),IF(OR(U7="dns",U7="dq"),COUNTA(U$7:U$9)*2,RANK(U7,U$7:U$9,1))))</f>
        <v>1</v>
      </c>
      <c r="W7" s="44">
        <f>IF(SUM(J7,N7,P7,R7,T7,V7)=0,"---",IF(COUNT(J7,N7,P7,R7,T7,V7)&lt;5,"-",SUM(J7,N7,P7,R7,T7,V7)))</f>
        <v>6</v>
      </c>
    </row>
    <row r="8" spans="1:25" ht="18" customHeight="1" x14ac:dyDescent="0.2">
      <c r="A8" s="36">
        <f>IF(W8="---","---",IF(COUNT(J8,N8,P8,R8,T8,V8)&lt;5,"-",RANK(W8,W$7:W$9,1)))</f>
        <v>2</v>
      </c>
      <c r="B8" s="37" t="s">
        <v>289</v>
      </c>
      <c r="C8" s="38" t="s">
        <v>290</v>
      </c>
      <c r="D8" s="56">
        <v>18982</v>
      </c>
      <c r="E8" s="138" t="s">
        <v>172</v>
      </c>
      <c r="F8" s="58">
        <f t="shared" ref="F8:F9" si="1">IF(COUNT(D8)=0,"---",43431-D8)</f>
        <v>24449</v>
      </c>
      <c r="G8" s="154">
        <v>28</v>
      </c>
      <c r="H8" s="141">
        <v>24</v>
      </c>
      <c r="I8" s="142">
        <f t="shared" si="0"/>
        <v>26</v>
      </c>
      <c r="J8" s="143">
        <f>IF(I8="---","---",IF(I8="-","-",IF(I8="dnf",COUNTA(I$7:I$9),IF(OR(I8="dns",I8="dq"),COUNTA(I$7:I$9)*2,RANK(I8,I$7:I$9,0)))))</f>
        <v>2</v>
      </c>
      <c r="K8" s="144">
        <v>19</v>
      </c>
      <c r="L8" s="145">
        <v>17</v>
      </c>
      <c r="M8" s="142">
        <f t="shared" ref="M8:M9" si="2">IF(COUNT(K8:L8)=0,"---",IF(COUNT(K8:L8)=1,"-",AVERAGE(K8:L8)))</f>
        <v>18</v>
      </c>
      <c r="N8" s="146">
        <f>IF(M8="---","---",IF(M8="dnf",COUNTA(M$7:M$9),IF(OR(M8="dns",M8="dq"),COUNTA(M$7:M$9)*2,RANK(M8,M$7:M$9,0))))</f>
        <v>3</v>
      </c>
      <c r="O8" s="147">
        <v>16</v>
      </c>
      <c r="P8" s="143">
        <f>IF(O8=0,"---",IF(O8="dnf",COUNTA(O$7:O$9),IF(OR(O8="dns",O8="dq"),COUNTA(O$7:O$9)*2,RANK(O8,O$7:O$9,0))))</f>
        <v>3</v>
      </c>
      <c r="Q8" s="147">
        <v>6</v>
      </c>
      <c r="R8" s="143">
        <f>IF(COUNT(Q8)=0,"---",IF(Q8="dnf",COUNTA(Q$7:Q$9),IF(OR(Q8="dns",Q8="dq"),COUNTA(Q$7:Q$9)*2,RANK(Q8,Q$7:Q$9,1))))</f>
        <v>1</v>
      </c>
      <c r="S8" s="147">
        <v>6</v>
      </c>
      <c r="T8" s="143">
        <f>IF(S8=0,"---",IF(S8="dnf",COUNTA(S$7:S$9),IF(OR(S8="dns",S8="dq"),COUNTA(S$7:S$9)*2,RANK(S8,S$7:S$9,0))))</f>
        <v>2</v>
      </c>
      <c r="U8" s="149">
        <v>3.7418981481481483E-3</v>
      </c>
      <c r="V8" s="143">
        <f>IF(COUNT(U8)=0,"-",IF(U8="dnf",COUNTA(U$7:U$9),IF(OR(U8="dns",U8="dq"),COUNTA(U$7:U$9)*2,RANK(U8,U$7:U$9,1))))</f>
        <v>2</v>
      </c>
      <c r="W8" s="44">
        <f t="shared" ref="W8:W9" si="3">IF(SUM(J8,N8,P8,R8,T8,V8)=0,"---",IF(COUNT(J8,N8,P8,R8,T8,V8)&lt;5,"-",SUM(J8,N8,P8,R8,T8,V8)))</f>
        <v>13</v>
      </c>
    </row>
    <row r="9" spans="1:25" ht="18" customHeight="1" x14ac:dyDescent="0.2">
      <c r="A9" s="36">
        <f>IF(W9="---","---",IF(COUNT(J9,N9,P9,R9,T9,V9)&lt;5,"-",RANK(W9,W$7:W$9,1)))</f>
        <v>3</v>
      </c>
      <c r="B9" s="37" t="s">
        <v>291</v>
      </c>
      <c r="C9" s="38" t="s">
        <v>292</v>
      </c>
      <c r="D9" s="56">
        <v>18314</v>
      </c>
      <c r="E9" s="138" t="s">
        <v>58</v>
      </c>
      <c r="F9" s="58">
        <f t="shared" si="1"/>
        <v>25117</v>
      </c>
      <c r="G9" s="154">
        <v>23</v>
      </c>
      <c r="H9" s="141">
        <v>25</v>
      </c>
      <c r="I9" s="142">
        <f t="shared" si="0"/>
        <v>24</v>
      </c>
      <c r="J9" s="143">
        <f>IF(I9="---","---",IF(I9="-","-",IF(I9="dnf",COUNTA(I$7:I$9),IF(OR(I9="dns",I9="dq"),COUNTA(I$7:I$9)*2,RANK(I9,I$7:I$9,0)))))</f>
        <v>3</v>
      </c>
      <c r="K9" s="144">
        <v>22</v>
      </c>
      <c r="L9" s="145">
        <v>17</v>
      </c>
      <c r="M9" s="142">
        <f t="shared" si="2"/>
        <v>19.5</v>
      </c>
      <c r="N9" s="146">
        <f>IF(M9="---","---",IF(M9="dnf",COUNTA(M$7:M$9),IF(OR(M9="dns",M9="dq"),COUNTA(M$7:M$9)*2,RANK(M9,M$7:M$9,0))))</f>
        <v>2</v>
      </c>
      <c r="O9" s="147">
        <v>18</v>
      </c>
      <c r="P9" s="143">
        <f>IF(O9=0,"---",IF(O9="dnf",COUNTA(O$7:O$9),IF(OR(O9="dns",O9="dq"),COUNTA(O$7:O$9)*2,RANK(O9,O$7:O$9,0))))</f>
        <v>2</v>
      </c>
      <c r="Q9" s="147">
        <v>7</v>
      </c>
      <c r="R9" s="143">
        <f>IF(COUNT(Q9)=0,"---",IF(Q9="dnf",COUNTA(Q$7:Q$9),IF(OR(Q9="dns",Q9="dq"),COUNTA(Q$7:Q$9)*2,RANK(Q9,Q$7:Q$9,1))))</f>
        <v>3</v>
      </c>
      <c r="S9" s="147">
        <v>2</v>
      </c>
      <c r="T9" s="143">
        <f>IF(S9=0,"---",IF(S9="dnf",COUNTA(S$7:S$9),IF(OR(S9="dns",S9="dq"),COUNTA(S$7:S$9)*2,RANK(S9,S$7:S$9,0))))</f>
        <v>3</v>
      </c>
      <c r="U9" s="149">
        <v>5.9641203703703696E-3</v>
      </c>
      <c r="V9" s="143">
        <f>IF(COUNT(U9)=0,"-",IF(U9="dnf",COUNTA(U$7:U$9),IF(OR(U9="dns",U9="dq"),COUNTA(U$7:U$9)*2,RANK(U9,U$7:U$9,1))))</f>
        <v>3</v>
      </c>
      <c r="W9" s="44">
        <f t="shared" si="3"/>
        <v>16</v>
      </c>
    </row>
  </sheetData>
  <mergeCells count="11">
    <mergeCell ref="F4:F6"/>
    <mergeCell ref="G4:J4"/>
    <mergeCell ref="K4:N4"/>
    <mergeCell ref="O4:P4"/>
    <mergeCell ref="Q4:R5"/>
    <mergeCell ref="U4:V4"/>
    <mergeCell ref="I5:J5"/>
    <mergeCell ref="M5:N5"/>
    <mergeCell ref="O5:P5"/>
    <mergeCell ref="U5:V5"/>
    <mergeCell ref="S4:T5"/>
  </mergeCells>
  <printOptions horizontalCentered="1"/>
  <pageMargins left="0.39" right="0.38" top="0.59055118110236227" bottom="0.31496062992125984" header="0.39370078740157483" footer="0.23622047244094491"/>
  <pageSetup paperSize="9" orientation="landscape" r:id="rId1"/>
  <headerFooter alignWithMargins="0"/>
  <drawing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Y12"/>
  <sheetViews>
    <sheetView zoomScale="120" zoomScaleNormal="120" workbookViewId="0"/>
  </sheetViews>
  <sheetFormatPr defaultColWidth="9.109375" defaultRowHeight="10.199999999999999" x14ac:dyDescent="0.2"/>
  <cols>
    <col min="1" max="1" width="4" style="19" customWidth="1"/>
    <col min="2" max="2" width="9" style="19" customWidth="1"/>
    <col min="3" max="3" width="13.6640625" style="19" customWidth="1"/>
    <col min="4" max="4" width="9.44140625" style="19" customWidth="1"/>
    <col min="5" max="5" width="20.77734375" style="19" customWidth="1"/>
    <col min="6" max="6" width="2.6640625" style="19" customWidth="1"/>
    <col min="7" max="8" width="3.33203125" style="19" customWidth="1"/>
    <col min="9" max="9" width="4.5546875" style="19" customWidth="1"/>
    <col min="10" max="10" width="3.6640625" style="19" customWidth="1"/>
    <col min="11" max="12" width="3.33203125" style="150" customWidth="1"/>
    <col min="13" max="13" width="4.33203125" style="150" customWidth="1"/>
    <col min="14" max="14" width="3.6640625" style="150" customWidth="1"/>
    <col min="15" max="15" width="4.44140625" style="19" customWidth="1"/>
    <col min="16" max="16" width="3.6640625" style="19" customWidth="1"/>
    <col min="17" max="17" width="4.5546875" style="19" customWidth="1"/>
    <col min="18" max="18" width="3.6640625" style="19" customWidth="1"/>
    <col min="19" max="19" width="3.88671875" style="19" customWidth="1"/>
    <col min="20" max="20" width="3.6640625" style="19" customWidth="1"/>
    <col min="21" max="21" width="5.33203125" style="19" customWidth="1"/>
    <col min="22" max="22" width="3.6640625" style="19" customWidth="1"/>
    <col min="23" max="23" width="5.109375" style="46" customWidth="1"/>
    <col min="24" max="16384" width="9.109375" style="19"/>
  </cols>
  <sheetData>
    <row r="1" spans="1:25" s="7" customFormat="1" ht="22.8" x14ac:dyDescent="0.25">
      <c r="A1" s="1"/>
      <c r="B1" s="2" t="s">
        <v>0</v>
      </c>
      <c r="C1" s="3" t="s">
        <v>38</v>
      </c>
      <c r="D1" s="4"/>
      <c r="E1" s="4"/>
      <c r="F1" s="4"/>
      <c r="G1" s="5"/>
      <c r="H1" s="5"/>
      <c r="I1" s="5"/>
      <c r="J1" s="5"/>
      <c r="K1" s="124"/>
      <c r="L1" s="124"/>
      <c r="M1" s="124"/>
      <c r="N1" s="124"/>
      <c r="O1" s="5"/>
      <c r="P1" s="5"/>
      <c r="Q1" s="5"/>
      <c r="R1" s="5"/>
      <c r="S1" s="5"/>
      <c r="T1" s="5"/>
      <c r="U1" s="5"/>
      <c r="V1" s="5"/>
      <c r="W1" s="6" t="s">
        <v>32</v>
      </c>
    </row>
    <row r="2" spans="1:25" s="7" customFormat="1" ht="24.6" x14ac:dyDescent="0.25">
      <c r="A2" s="8"/>
      <c r="B2" s="2" t="s">
        <v>1</v>
      </c>
      <c r="C2" s="3" t="s">
        <v>286</v>
      </c>
      <c r="D2" s="9"/>
      <c r="E2" s="9"/>
      <c r="F2" s="9"/>
      <c r="G2" s="5"/>
      <c r="H2" s="5"/>
      <c r="I2" s="5"/>
      <c r="J2" s="5"/>
      <c r="K2" s="124"/>
      <c r="L2" s="124"/>
      <c r="M2" s="124"/>
      <c r="N2" s="124"/>
      <c r="O2" s="5"/>
      <c r="P2" s="5"/>
      <c r="Q2" s="5"/>
      <c r="R2" s="5"/>
      <c r="S2" s="5"/>
      <c r="T2" s="5"/>
      <c r="U2" s="5"/>
      <c r="V2" s="5"/>
      <c r="W2" s="52" t="s">
        <v>33</v>
      </c>
      <c r="Y2" s="11"/>
    </row>
    <row r="3" spans="1:25" s="7" customFormat="1" ht="25.2" thickBot="1" x14ac:dyDescent="0.35">
      <c r="A3" s="8"/>
      <c r="B3" s="12" t="s">
        <v>2</v>
      </c>
      <c r="C3" s="3">
        <v>13</v>
      </c>
      <c r="D3" s="55" t="s">
        <v>42</v>
      </c>
      <c r="E3" s="9"/>
      <c r="F3" s="9"/>
      <c r="G3" s="10"/>
      <c r="H3" s="10"/>
      <c r="I3" s="10"/>
      <c r="J3" s="10"/>
      <c r="K3" s="127"/>
      <c r="L3" s="127"/>
      <c r="M3" s="127"/>
      <c r="N3" s="127"/>
      <c r="O3" s="10"/>
      <c r="P3" s="10"/>
      <c r="Q3" s="10"/>
      <c r="R3" s="10"/>
      <c r="S3" s="10"/>
      <c r="T3" s="10"/>
      <c r="U3" s="10"/>
      <c r="V3" s="10"/>
      <c r="W3" s="13" t="s">
        <v>34</v>
      </c>
    </row>
    <row r="4" spans="1:25" ht="12.75" customHeight="1" x14ac:dyDescent="0.2">
      <c r="A4" s="14"/>
      <c r="B4" s="15"/>
      <c r="C4" s="15"/>
      <c r="D4" s="16" t="s">
        <v>3</v>
      </c>
      <c r="E4" s="17" t="s">
        <v>4</v>
      </c>
      <c r="F4" s="183" t="s">
        <v>5</v>
      </c>
      <c r="G4" s="186" t="s">
        <v>6</v>
      </c>
      <c r="H4" s="174"/>
      <c r="I4" s="174"/>
      <c r="J4" s="175"/>
      <c r="K4" s="177" t="s">
        <v>43</v>
      </c>
      <c r="L4" s="177"/>
      <c r="M4" s="177"/>
      <c r="N4" s="178"/>
      <c r="O4" s="179" t="s">
        <v>44</v>
      </c>
      <c r="P4" s="180"/>
      <c r="Q4" s="157" t="s">
        <v>46</v>
      </c>
      <c r="R4" s="158"/>
      <c r="S4" s="157" t="s">
        <v>47</v>
      </c>
      <c r="T4" s="158"/>
      <c r="U4" s="161" t="s">
        <v>48</v>
      </c>
      <c r="V4" s="162"/>
      <c r="W4" s="18" t="s">
        <v>35</v>
      </c>
    </row>
    <row r="5" spans="1:25" ht="12.75" customHeight="1" x14ac:dyDescent="0.2">
      <c r="A5" s="20" t="s">
        <v>7</v>
      </c>
      <c r="B5" s="21" t="s">
        <v>8</v>
      </c>
      <c r="C5" s="22" t="s">
        <v>9</v>
      </c>
      <c r="D5" s="23" t="s">
        <v>10</v>
      </c>
      <c r="E5" s="24" t="s">
        <v>11</v>
      </c>
      <c r="F5" s="184"/>
      <c r="G5" s="153" t="s">
        <v>12</v>
      </c>
      <c r="H5" s="25" t="s">
        <v>13</v>
      </c>
      <c r="I5" s="163" t="s">
        <v>49</v>
      </c>
      <c r="J5" s="164"/>
      <c r="K5" s="128" t="s">
        <v>12</v>
      </c>
      <c r="L5" s="129" t="s">
        <v>13</v>
      </c>
      <c r="M5" s="165" t="s">
        <v>50</v>
      </c>
      <c r="N5" s="166"/>
      <c r="O5" s="167" t="s">
        <v>51</v>
      </c>
      <c r="P5" s="164"/>
      <c r="Q5" s="159"/>
      <c r="R5" s="160"/>
      <c r="S5" s="159"/>
      <c r="T5" s="160"/>
      <c r="U5" s="170" t="s">
        <v>25</v>
      </c>
      <c r="V5" s="166"/>
      <c r="W5" s="26" t="s">
        <v>36</v>
      </c>
    </row>
    <row r="6" spans="1:25" ht="10.8" thickBot="1" x14ac:dyDescent="0.25">
      <c r="A6" s="27"/>
      <c r="B6" s="28"/>
      <c r="C6" s="28"/>
      <c r="D6" s="29"/>
      <c r="E6" s="30"/>
      <c r="F6" s="185"/>
      <c r="G6" s="156" t="s">
        <v>53</v>
      </c>
      <c r="H6" s="131" t="s">
        <v>53</v>
      </c>
      <c r="I6" s="33" t="s">
        <v>53</v>
      </c>
      <c r="J6" s="132" t="s">
        <v>15</v>
      </c>
      <c r="K6" s="133" t="s">
        <v>14</v>
      </c>
      <c r="L6" s="134" t="s">
        <v>14</v>
      </c>
      <c r="M6" s="135" t="s">
        <v>14</v>
      </c>
      <c r="N6" s="136" t="s">
        <v>15</v>
      </c>
      <c r="O6" s="31" t="s">
        <v>16</v>
      </c>
      <c r="P6" s="132" t="s">
        <v>15</v>
      </c>
      <c r="Q6" s="31" t="s">
        <v>78</v>
      </c>
      <c r="R6" s="132" t="s">
        <v>15</v>
      </c>
      <c r="S6" s="31" t="s">
        <v>54</v>
      </c>
      <c r="T6" s="132" t="s">
        <v>15</v>
      </c>
      <c r="U6" s="51" t="s">
        <v>55</v>
      </c>
      <c r="V6" s="136" t="s">
        <v>15</v>
      </c>
      <c r="W6" s="35"/>
    </row>
    <row r="7" spans="1:25" ht="18" customHeight="1" x14ac:dyDescent="0.2">
      <c r="A7" s="36">
        <f>IF(W7="---","---",IF(COUNT(J7,N7,P7,R7,T7,V7)&lt;5,"-",RANK(W7,W$7:W$12,1)))</f>
        <v>1</v>
      </c>
      <c r="B7" s="37" t="s">
        <v>67</v>
      </c>
      <c r="C7" s="38" t="s">
        <v>312</v>
      </c>
      <c r="D7" s="56">
        <v>18317</v>
      </c>
      <c r="E7" s="138" t="s">
        <v>61</v>
      </c>
      <c r="F7" s="58">
        <f t="shared" ref="F7:F12" si="0">IF(COUNT(D7)=0,"---",43431-D7)</f>
        <v>25114</v>
      </c>
      <c r="G7" s="154">
        <v>53</v>
      </c>
      <c r="H7" s="141">
        <v>51</v>
      </c>
      <c r="I7" s="142">
        <f t="shared" ref="I7:I12" si="1">IF(COUNT(G7:H7)=0,"---",IF(COUNT(G7:H7)=1,"-",AVERAGE(G7:H7)))</f>
        <v>52</v>
      </c>
      <c r="J7" s="143">
        <f t="shared" ref="J7:J12" si="2">IF(I7="---","---",IF(I7="-","-",IF(I7="dnf",COUNTA(I$7:I$12),IF(OR(I7="dns",I7="dq"),COUNTA(I$7:I$12)*2,RANK(I7,I$7:I$12,0)))))</f>
        <v>1</v>
      </c>
      <c r="K7" s="144">
        <v>31</v>
      </c>
      <c r="L7" s="145">
        <v>30</v>
      </c>
      <c r="M7" s="142">
        <f t="shared" ref="M7:M12" si="3">IF(COUNT(K7:L7)=0,"---",IF(COUNT(K7:L7)=1,"-",AVERAGE(K7:L7)))</f>
        <v>30.5</v>
      </c>
      <c r="N7" s="146">
        <f t="shared" ref="N7:N12" si="4">IF(M7="---","---",IF(M7="dnf",COUNTA(M$7:M$12),IF(OR(M7="dns",M7="dq"),COUNTA(M$7:M$12)*2,RANK(M7,M$7:M$12,0))))</f>
        <v>1</v>
      </c>
      <c r="O7" s="147">
        <v>35</v>
      </c>
      <c r="P7" s="143">
        <f t="shared" ref="P7:P12" si="5">IF(O7=0,"---",IF(O7="dnf",COUNTA(O$7:O$12),IF(OR(O7="dns",O7="dq"),COUNTA(O$7:O$12)*2,RANK(O7,O$7:O$12,0))))</f>
        <v>1</v>
      </c>
      <c r="Q7" s="147">
        <v>3</v>
      </c>
      <c r="R7" s="143">
        <f t="shared" ref="R7:R12" si="6">IF(COUNT(Q7)=0,"---",IF(Q7="dnf",COUNTA(Q$7:Q$12),IF(OR(Q7="dns",Q7="dq"),COUNTA(Q$7:Q$12)*2,RANK(Q7,Q$7:Q$12,1))))</f>
        <v>2</v>
      </c>
      <c r="S7" s="147">
        <v>79</v>
      </c>
      <c r="T7" s="143">
        <f t="shared" ref="T7:T12" si="7">IF(S7=0,"---",IF(S7="dnf",COUNTA(S$7:S$12),IF(OR(S7="dns",S7="dq"),COUNTA(S$7:S$12)*2,RANK(S7,S$7:S$12,0))))</f>
        <v>3</v>
      </c>
      <c r="U7" s="149">
        <v>3.3356481481481483E-3</v>
      </c>
      <c r="V7" s="143">
        <f t="shared" ref="V7:V12" si="8">IF(COUNT(U7)=0,"-",IF(U7="dnf",COUNTA(U$7:U$12),IF(OR(U7="dns",U7="dq"),COUNTA(U$7:U$12)*2,RANK(U7,U$7:U$12,1))))</f>
        <v>1</v>
      </c>
      <c r="W7" s="44">
        <f t="shared" ref="W7:W12" si="9">IF(SUM(J7,N7,P7,R7,T7,V7)=0,"---",IF(COUNT(J7,N7,P7,R7,T7,V7)&lt;6,"-",SUM(J7,N7,P7,R7,T7,V7)))</f>
        <v>9</v>
      </c>
    </row>
    <row r="8" spans="1:25" ht="18" customHeight="1" x14ac:dyDescent="0.2">
      <c r="A8" s="36">
        <f>IF(W8="---","---",IF(COUNT(J8,N8,P8,R8,T8,V8)&lt;5,"-",RANK(W8,W$7:W$12,1)))</f>
        <v>2</v>
      </c>
      <c r="B8" s="37" t="s">
        <v>313</v>
      </c>
      <c r="C8" s="38" t="s">
        <v>314</v>
      </c>
      <c r="D8" s="56">
        <v>18451</v>
      </c>
      <c r="E8" s="138" t="s">
        <v>72</v>
      </c>
      <c r="F8" s="58">
        <f t="shared" si="0"/>
        <v>24980</v>
      </c>
      <c r="G8" s="154">
        <v>49</v>
      </c>
      <c r="H8" s="141">
        <v>47</v>
      </c>
      <c r="I8" s="142">
        <f t="shared" si="1"/>
        <v>48</v>
      </c>
      <c r="J8" s="143">
        <f t="shared" si="2"/>
        <v>3</v>
      </c>
      <c r="K8" s="144">
        <v>27</v>
      </c>
      <c r="L8" s="145">
        <v>25</v>
      </c>
      <c r="M8" s="142">
        <f t="shared" si="3"/>
        <v>26</v>
      </c>
      <c r="N8" s="146">
        <f t="shared" si="4"/>
        <v>3</v>
      </c>
      <c r="O8" s="147">
        <v>30</v>
      </c>
      <c r="P8" s="143">
        <f t="shared" si="5"/>
        <v>2</v>
      </c>
      <c r="Q8" s="147">
        <v>1</v>
      </c>
      <c r="R8" s="143">
        <f t="shared" si="6"/>
        <v>1</v>
      </c>
      <c r="S8" s="147">
        <v>111</v>
      </c>
      <c r="T8" s="143">
        <f t="shared" si="7"/>
        <v>1</v>
      </c>
      <c r="U8" s="149">
        <v>3.3449074074074071E-3</v>
      </c>
      <c r="V8" s="143">
        <f t="shared" si="8"/>
        <v>2</v>
      </c>
      <c r="W8" s="44">
        <f t="shared" si="9"/>
        <v>12</v>
      </c>
    </row>
    <row r="9" spans="1:25" ht="18" customHeight="1" x14ac:dyDescent="0.2">
      <c r="A9" s="36">
        <f>IF(W9="---","---",IF(COUNT(J9,N9,P9,R9,T9,V9)&lt;5,"-",RANK(W9,W$7:W$12,1)))</f>
        <v>3</v>
      </c>
      <c r="B9" s="37" t="s">
        <v>117</v>
      </c>
      <c r="C9" s="38" t="s">
        <v>315</v>
      </c>
      <c r="D9" s="56">
        <v>19486</v>
      </c>
      <c r="E9" s="138" t="s">
        <v>61</v>
      </c>
      <c r="F9" s="58">
        <f t="shared" si="0"/>
        <v>23945</v>
      </c>
      <c r="G9" s="154">
        <v>51</v>
      </c>
      <c r="H9" s="141">
        <v>47</v>
      </c>
      <c r="I9" s="142">
        <f t="shared" si="1"/>
        <v>49</v>
      </c>
      <c r="J9" s="143">
        <f t="shared" si="2"/>
        <v>2</v>
      </c>
      <c r="K9" s="144">
        <v>27</v>
      </c>
      <c r="L9" s="145">
        <v>30</v>
      </c>
      <c r="M9" s="142">
        <f t="shared" si="3"/>
        <v>28.5</v>
      </c>
      <c r="N9" s="146">
        <f t="shared" si="4"/>
        <v>2</v>
      </c>
      <c r="O9" s="147">
        <v>29</v>
      </c>
      <c r="P9" s="143">
        <f t="shared" si="5"/>
        <v>3</v>
      </c>
      <c r="Q9" s="147">
        <v>7</v>
      </c>
      <c r="R9" s="143">
        <f t="shared" si="6"/>
        <v>3</v>
      </c>
      <c r="S9" s="147">
        <v>90</v>
      </c>
      <c r="T9" s="143">
        <f t="shared" si="7"/>
        <v>2</v>
      </c>
      <c r="U9" s="149">
        <v>3.8136574074074075E-3</v>
      </c>
      <c r="V9" s="143">
        <f t="shared" si="8"/>
        <v>4</v>
      </c>
      <c r="W9" s="44">
        <f t="shared" si="9"/>
        <v>16</v>
      </c>
    </row>
    <row r="10" spans="1:25" ht="18" customHeight="1" x14ac:dyDescent="0.2">
      <c r="A10" s="36">
        <f>IF(W10="---","---",IF(COUNT(J10,N10,P10,R10,T10,V10)&lt;5,"-",RANK(W10,W$7:W$12,1)))</f>
        <v>4</v>
      </c>
      <c r="B10" s="37" t="s">
        <v>316</v>
      </c>
      <c r="C10" s="38" t="s">
        <v>317</v>
      </c>
      <c r="D10" s="56">
        <v>18689</v>
      </c>
      <c r="E10" s="138" t="s">
        <v>83</v>
      </c>
      <c r="F10" s="58">
        <f t="shared" si="0"/>
        <v>24742</v>
      </c>
      <c r="G10" s="154">
        <v>47</v>
      </c>
      <c r="H10" s="141">
        <v>41</v>
      </c>
      <c r="I10" s="142">
        <f t="shared" si="1"/>
        <v>44</v>
      </c>
      <c r="J10" s="143">
        <f t="shared" si="2"/>
        <v>6</v>
      </c>
      <c r="K10" s="144">
        <v>19</v>
      </c>
      <c r="L10" s="145">
        <v>21</v>
      </c>
      <c r="M10" s="142">
        <f t="shared" si="3"/>
        <v>20</v>
      </c>
      <c r="N10" s="146">
        <f t="shared" si="4"/>
        <v>5</v>
      </c>
      <c r="O10" s="147">
        <v>19</v>
      </c>
      <c r="P10" s="143">
        <f t="shared" si="5"/>
        <v>5</v>
      </c>
      <c r="Q10" s="147">
        <v>8</v>
      </c>
      <c r="R10" s="143">
        <f t="shared" si="6"/>
        <v>4</v>
      </c>
      <c r="S10" s="147">
        <v>69</v>
      </c>
      <c r="T10" s="143">
        <f t="shared" si="7"/>
        <v>4</v>
      </c>
      <c r="U10" s="149">
        <v>3.646990740740741E-3</v>
      </c>
      <c r="V10" s="143">
        <f t="shared" si="8"/>
        <v>3</v>
      </c>
      <c r="W10" s="44">
        <f t="shared" si="9"/>
        <v>27</v>
      </c>
    </row>
    <row r="11" spans="1:25" ht="18" customHeight="1" x14ac:dyDescent="0.2">
      <c r="A11" s="36">
        <v>5</v>
      </c>
      <c r="B11" s="37" t="s">
        <v>67</v>
      </c>
      <c r="C11" s="38" t="s">
        <v>318</v>
      </c>
      <c r="D11" s="56">
        <v>19238</v>
      </c>
      <c r="E11" s="138" t="s">
        <v>58</v>
      </c>
      <c r="F11" s="58">
        <f t="shared" si="0"/>
        <v>24193</v>
      </c>
      <c r="G11" s="154">
        <v>45</v>
      </c>
      <c r="H11" s="141">
        <v>48</v>
      </c>
      <c r="I11" s="142">
        <f t="shared" si="1"/>
        <v>46.5</v>
      </c>
      <c r="J11" s="143">
        <f t="shared" si="2"/>
        <v>4</v>
      </c>
      <c r="K11" s="144">
        <v>26</v>
      </c>
      <c r="L11" s="145">
        <v>26</v>
      </c>
      <c r="M11" s="142">
        <f t="shared" si="3"/>
        <v>26</v>
      </c>
      <c r="N11" s="146">
        <f t="shared" si="4"/>
        <v>3</v>
      </c>
      <c r="O11" s="147">
        <v>26</v>
      </c>
      <c r="P11" s="143">
        <f t="shared" si="5"/>
        <v>4</v>
      </c>
      <c r="Q11" s="147">
        <v>11</v>
      </c>
      <c r="R11" s="143">
        <f t="shared" si="6"/>
        <v>6</v>
      </c>
      <c r="S11" s="147">
        <v>34</v>
      </c>
      <c r="T11" s="143">
        <f t="shared" si="7"/>
        <v>5</v>
      </c>
      <c r="U11" s="149">
        <v>4.0347222222222225E-3</v>
      </c>
      <c r="V11" s="143">
        <f t="shared" si="8"/>
        <v>5</v>
      </c>
      <c r="W11" s="44">
        <f t="shared" si="9"/>
        <v>27</v>
      </c>
    </row>
    <row r="12" spans="1:25" ht="18" customHeight="1" x14ac:dyDescent="0.2">
      <c r="A12" s="36">
        <f>IF(W12="---","---",IF(COUNT(J12,N12,P12,R12,T12,V12)&lt;5,"-",RANK(W12,W$7:W$12,1)))</f>
        <v>6</v>
      </c>
      <c r="B12" s="37" t="s">
        <v>319</v>
      </c>
      <c r="C12" s="38" t="s">
        <v>320</v>
      </c>
      <c r="D12" s="56">
        <v>18428</v>
      </c>
      <c r="E12" s="138" t="s">
        <v>83</v>
      </c>
      <c r="F12" s="58">
        <f t="shared" si="0"/>
        <v>25003</v>
      </c>
      <c r="G12" s="154">
        <v>49</v>
      </c>
      <c r="H12" s="141">
        <v>44</v>
      </c>
      <c r="I12" s="142">
        <f t="shared" si="1"/>
        <v>46.5</v>
      </c>
      <c r="J12" s="143">
        <f t="shared" si="2"/>
        <v>4</v>
      </c>
      <c r="K12" s="144">
        <v>19</v>
      </c>
      <c r="L12" s="145">
        <v>19</v>
      </c>
      <c r="M12" s="142">
        <f t="shared" si="3"/>
        <v>19</v>
      </c>
      <c r="N12" s="146">
        <f t="shared" si="4"/>
        <v>6</v>
      </c>
      <c r="O12" s="147">
        <v>9</v>
      </c>
      <c r="P12" s="143">
        <f t="shared" si="5"/>
        <v>6</v>
      </c>
      <c r="Q12" s="147">
        <v>8</v>
      </c>
      <c r="R12" s="143">
        <f t="shared" si="6"/>
        <v>4</v>
      </c>
      <c r="S12" s="147">
        <v>8</v>
      </c>
      <c r="T12" s="143">
        <f t="shared" si="7"/>
        <v>6</v>
      </c>
      <c r="U12" s="149">
        <v>4.8622685185185184E-3</v>
      </c>
      <c r="V12" s="143">
        <f t="shared" si="8"/>
        <v>6</v>
      </c>
      <c r="W12" s="44">
        <f t="shared" si="9"/>
        <v>32</v>
      </c>
    </row>
  </sheetData>
  <mergeCells count="11">
    <mergeCell ref="F4:F6"/>
    <mergeCell ref="G4:J4"/>
    <mergeCell ref="K4:N4"/>
    <mergeCell ref="O4:P4"/>
    <mergeCell ref="Q4:R5"/>
    <mergeCell ref="U4:V4"/>
    <mergeCell ref="I5:J5"/>
    <mergeCell ref="M5:N5"/>
    <mergeCell ref="O5:P5"/>
    <mergeCell ref="U5:V5"/>
    <mergeCell ref="S4:T5"/>
  </mergeCells>
  <printOptions horizontalCentered="1"/>
  <pageMargins left="0.39" right="0.38" top="0.59055118110236227" bottom="0.31496062992125984" header="0.39370078740157483" footer="0.23622047244094491"/>
  <pageSetup paperSize="9" orientation="landscape" r:id="rId1"/>
  <headerFooter alignWithMargins="0"/>
  <drawing r:id="rId2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W9"/>
  <sheetViews>
    <sheetView zoomScale="120" zoomScaleNormal="120" workbookViewId="0"/>
  </sheetViews>
  <sheetFormatPr defaultColWidth="9.109375" defaultRowHeight="10.199999999999999" x14ac:dyDescent="0.2"/>
  <cols>
    <col min="1" max="1" width="4.6640625" style="19" customWidth="1"/>
    <col min="2" max="2" width="9" style="19" customWidth="1"/>
    <col min="3" max="3" width="13.6640625" style="19" customWidth="1"/>
    <col min="4" max="4" width="9.109375" style="19" bestFit="1" customWidth="1"/>
    <col min="5" max="5" width="20.77734375" style="19" customWidth="1"/>
    <col min="6" max="6" width="2.6640625" style="19" customWidth="1"/>
    <col min="7" max="8" width="3" style="19" bestFit="1" customWidth="1"/>
    <col min="9" max="9" width="4.109375" style="19" bestFit="1" customWidth="1"/>
    <col min="10" max="10" width="3.6640625" style="19" customWidth="1"/>
    <col min="11" max="11" width="4.109375" style="19" bestFit="1" customWidth="1"/>
    <col min="12" max="12" width="3.6640625" style="19" customWidth="1"/>
    <col min="13" max="13" width="4.6640625" style="19" customWidth="1"/>
    <col min="14" max="14" width="3.6640625" style="19" customWidth="1"/>
    <col min="15" max="15" width="6.5546875" style="49" customWidth="1"/>
    <col min="16" max="16" width="4.88671875" style="19" customWidth="1"/>
    <col min="17" max="17" width="5.44140625" style="19" customWidth="1"/>
    <col min="18" max="18" width="3.6640625" style="19" customWidth="1"/>
    <col min="19" max="19" width="6.44140625" style="19" customWidth="1"/>
    <col min="20" max="20" width="3.6640625" style="19" customWidth="1"/>
    <col min="21" max="21" width="6" style="46" customWidth="1"/>
    <col min="22" max="16384" width="9.109375" style="19"/>
  </cols>
  <sheetData>
    <row r="1" spans="1:23" s="7" customFormat="1" ht="22.8" x14ac:dyDescent="0.25">
      <c r="A1" s="1"/>
      <c r="B1" s="2" t="s">
        <v>0</v>
      </c>
      <c r="C1" s="3" t="s">
        <v>40</v>
      </c>
      <c r="D1" s="4"/>
      <c r="E1" s="4"/>
      <c r="F1" s="4"/>
      <c r="G1" s="5"/>
      <c r="H1" s="5"/>
      <c r="I1" s="5"/>
      <c r="J1" s="5"/>
      <c r="K1" s="5"/>
      <c r="L1" s="5"/>
      <c r="M1" s="5"/>
      <c r="N1" s="5"/>
      <c r="O1" s="5"/>
      <c r="Q1" s="5"/>
      <c r="R1" s="5"/>
      <c r="S1" s="5"/>
      <c r="T1" s="5"/>
      <c r="U1" s="6" t="s">
        <v>32</v>
      </c>
    </row>
    <row r="2" spans="1:23" s="7" customFormat="1" ht="24.6" x14ac:dyDescent="0.25">
      <c r="A2" s="8"/>
      <c r="B2" s="2" t="s">
        <v>1</v>
      </c>
      <c r="C2" s="3" t="s">
        <v>159</v>
      </c>
      <c r="F2" s="9"/>
      <c r="G2" s="5"/>
      <c r="H2" s="5"/>
      <c r="I2" s="5"/>
      <c r="J2" s="5"/>
      <c r="K2" s="5"/>
      <c r="L2" s="5"/>
      <c r="M2" s="5"/>
      <c r="N2" s="5"/>
      <c r="O2" s="5"/>
      <c r="Q2" s="5"/>
      <c r="R2" s="5"/>
      <c r="S2" s="5"/>
      <c r="T2" s="5"/>
      <c r="U2" s="52" t="s">
        <v>33</v>
      </c>
      <c r="W2" s="11"/>
    </row>
    <row r="3" spans="1:23" s="7" customFormat="1" ht="25.2" thickBot="1" x14ac:dyDescent="0.35">
      <c r="A3" s="8"/>
      <c r="B3" s="12" t="s">
        <v>2</v>
      </c>
      <c r="C3" s="3">
        <v>14</v>
      </c>
      <c r="D3" s="55" t="s">
        <v>30</v>
      </c>
      <c r="E3" s="9"/>
      <c r="F3" s="9"/>
      <c r="G3" s="10"/>
      <c r="H3" s="10"/>
      <c r="I3" s="10"/>
      <c r="J3" s="10"/>
      <c r="K3" s="10"/>
      <c r="L3" s="10"/>
      <c r="M3" s="10"/>
      <c r="N3" s="10"/>
      <c r="O3" s="10"/>
      <c r="Q3" s="10"/>
      <c r="R3" s="10"/>
      <c r="S3" s="10"/>
      <c r="T3" s="10"/>
      <c r="U3" s="13" t="s">
        <v>34</v>
      </c>
    </row>
    <row r="4" spans="1:23" ht="12.75" customHeight="1" x14ac:dyDescent="0.2">
      <c r="A4" s="14"/>
      <c r="B4" s="15"/>
      <c r="C4" s="15"/>
      <c r="D4" s="16" t="s">
        <v>3</v>
      </c>
      <c r="E4" s="17" t="s">
        <v>4</v>
      </c>
      <c r="F4" s="183" t="s">
        <v>5</v>
      </c>
      <c r="G4" s="186" t="s">
        <v>6</v>
      </c>
      <c r="H4" s="174"/>
      <c r="I4" s="174"/>
      <c r="J4" s="175"/>
      <c r="K4" s="187" t="s">
        <v>27</v>
      </c>
      <c r="L4" s="188"/>
      <c r="M4" s="189" t="s">
        <v>18</v>
      </c>
      <c r="N4" s="180"/>
      <c r="O4" s="190" t="s">
        <v>29</v>
      </c>
      <c r="P4" s="188"/>
      <c r="Q4" s="179" t="s">
        <v>17</v>
      </c>
      <c r="R4" s="180"/>
      <c r="S4" s="179" t="s">
        <v>24</v>
      </c>
      <c r="T4" s="180"/>
      <c r="U4" s="18" t="s">
        <v>35</v>
      </c>
    </row>
    <row r="5" spans="1:23" x14ac:dyDescent="0.2">
      <c r="A5" s="20" t="s">
        <v>7</v>
      </c>
      <c r="B5" s="21" t="s">
        <v>8</v>
      </c>
      <c r="C5" s="22" t="s">
        <v>9</v>
      </c>
      <c r="D5" s="23" t="s">
        <v>10</v>
      </c>
      <c r="E5" s="24" t="s">
        <v>11</v>
      </c>
      <c r="F5" s="184"/>
      <c r="G5" s="151" t="s">
        <v>12</v>
      </c>
      <c r="H5" s="25" t="s">
        <v>13</v>
      </c>
      <c r="I5" s="163" t="s">
        <v>23</v>
      </c>
      <c r="J5" s="164"/>
      <c r="K5" s="191" t="s">
        <v>28</v>
      </c>
      <c r="L5" s="192"/>
      <c r="M5" s="193" t="s">
        <v>21</v>
      </c>
      <c r="N5" s="164"/>
      <c r="O5" s="194" t="s">
        <v>19</v>
      </c>
      <c r="P5" s="192"/>
      <c r="Q5" s="167" t="s">
        <v>20</v>
      </c>
      <c r="R5" s="164"/>
      <c r="S5" s="167" t="s">
        <v>25</v>
      </c>
      <c r="T5" s="164"/>
      <c r="U5" s="26" t="s">
        <v>36</v>
      </c>
    </row>
    <row r="6" spans="1:23" ht="10.8" thickBot="1" x14ac:dyDescent="0.25">
      <c r="A6" s="27"/>
      <c r="B6" s="28"/>
      <c r="C6" s="28"/>
      <c r="D6" s="29"/>
      <c r="E6" s="30"/>
      <c r="F6" s="185"/>
      <c r="G6" s="59" t="s">
        <v>14</v>
      </c>
      <c r="H6" s="32" t="s">
        <v>14</v>
      </c>
      <c r="I6" s="33" t="s">
        <v>14</v>
      </c>
      <c r="J6" s="34" t="s">
        <v>15</v>
      </c>
      <c r="K6" s="53" t="s">
        <v>14</v>
      </c>
      <c r="L6" s="54" t="s">
        <v>15</v>
      </c>
      <c r="M6" s="31" t="s">
        <v>22</v>
      </c>
      <c r="N6" s="34" t="s">
        <v>15</v>
      </c>
      <c r="O6" s="47" t="s">
        <v>14</v>
      </c>
      <c r="P6" s="34" t="s">
        <v>15</v>
      </c>
      <c r="Q6" s="31" t="s">
        <v>16</v>
      </c>
      <c r="R6" s="34" t="s">
        <v>15</v>
      </c>
      <c r="S6" s="51" t="s">
        <v>26</v>
      </c>
      <c r="T6" s="34" t="s">
        <v>15</v>
      </c>
      <c r="U6" s="35"/>
    </row>
    <row r="7" spans="1:23" ht="18" customHeight="1" x14ac:dyDescent="0.2">
      <c r="A7" s="36">
        <f>IF(U7="---","---",IF(COUNT(#REF!,J7,R7,T7,L7,N7,P7)&lt;6,"-",RANK(U7,U$7:U$9,1)))</f>
        <v>1</v>
      </c>
      <c r="B7" s="37" t="s">
        <v>160</v>
      </c>
      <c r="C7" s="38" t="s">
        <v>161</v>
      </c>
      <c r="D7" s="56">
        <v>17576</v>
      </c>
      <c r="E7" s="39" t="s">
        <v>162</v>
      </c>
      <c r="F7" s="58">
        <f>IF(COUNT(D7)=0,"---",43431-D7)</f>
        <v>25855</v>
      </c>
      <c r="G7" s="60">
        <v>32</v>
      </c>
      <c r="H7" s="41">
        <v>35</v>
      </c>
      <c r="I7" s="48">
        <f t="shared" ref="I7:I9" si="0">IF(COUNT(G7:H7)=0,"-",IF(COUNT(G7:H7)=1,"-",AVERAGE(G7:H7)))</f>
        <v>33.5</v>
      </c>
      <c r="J7" s="42">
        <f>IF(I7="-","-",IF(I7="dnf",COUNTA(I$7:I$9),IF(OR(I7="dns",I7="dq"),COUNTA(I$7:I$9)*2,RANK(I7,I$7:I$9,0))))</f>
        <v>2</v>
      </c>
      <c r="K7" s="40">
        <v>25</v>
      </c>
      <c r="L7" s="42">
        <f>IF(K7="-","-",IF(K7="dnf",COUNTA(K$7:K$9),IF(OR(K7="dns",K7="dq"),COUNTA(K$7:K$9)*2,RANK(K7,K$7:K$9,0))))</f>
        <v>1</v>
      </c>
      <c r="M7" s="45">
        <v>34</v>
      </c>
      <c r="N7" s="42">
        <f>IF(M7=0,"-",IF(M7="dnf",COUNTA(M$7:M$9),IF(OR(M7="dns",M7="dq"),COUNTA(M$7:M$9)*2,RANK(M7,M$7:M$9,0))))</f>
        <v>1</v>
      </c>
      <c r="O7" s="43">
        <v>7</v>
      </c>
      <c r="P7" s="42">
        <f>IF(O7="","-",IF(O7="dnf",COUNTA(O$7:O$9),IF(OR(O7="dns",O7="dq"),COUNTA(O$7:O$9)*2,RANK(O7,O$7:O$9,0))))</f>
        <v>1</v>
      </c>
      <c r="Q7" s="45">
        <v>19</v>
      </c>
      <c r="R7" s="42">
        <f>IF(Q7=0,"-",IF(Q7="dnf",COUNTA(Q$7:Q$9),IF(OR(Q7="dns",Q7="dq"),COUNTA(Q$7:Q$9)*2,RANK(Q7,Q$7:Q$9,0))))</f>
        <v>1</v>
      </c>
      <c r="S7" s="50">
        <v>2.5682870370370369E-3</v>
      </c>
      <c r="T7" s="42">
        <f>IF(COUNT(S7)=0,"-",IF(S7="dnf",COUNTA(S$7:S$9),IF(OR(S7="dns",S7="dq"),COUNTA(S$7:S$9)*2,RANK(S7,S$7:S$9,1))))</f>
        <v>1</v>
      </c>
      <c r="U7" s="44">
        <f>IF(SUM(J7,L7,N7,P7,R7,T7)=0,"---",IF(COUNT(J7,L7,N7,P7,R7,T7)&lt;6,"-",SUM(J7,L7,N7,P7,R7,T7)))</f>
        <v>7</v>
      </c>
    </row>
    <row r="8" spans="1:23" ht="18" customHeight="1" x14ac:dyDescent="0.2">
      <c r="A8" s="36">
        <f>IF(U8="---","---",IF(COUNT(#REF!,J8,R8,T8,L8,N8,P8)&lt;6,"-",RANK(U8,U$7:U$9,1)))</f>
        <v>2</v>
      </c>
      <c r="B8" s="37" t="s">
        <v>163</v>
      </c>
      <c r="C8" s="38" t="s">
        <v>164</v>
      </c>
      <c r="D8" s="56">
        <v>17465</v>
      </c>
      <c r="E8" s="39" t="s">
        <v>69</v>
      </c>
      <c r="F8" s="58">
        <f t="shared" ref="F8:F9" si="1">IF(COUNT(D8)=0,"---",43431-D8)</f>
        <v>25966</v>
      </c>
      <c r="G8" s="60">
        <v>36</v>
      </c>
      <c r="H8" s="41">
        <v>37</v>
      </c>
      <c r="I8" s="48">
        <f t="shared" si="0"/>
        <v>36.5</v>
      </c>
      <c r="J8" s="42">
        <f>IF(I8="-","-",IF(I8="dnf",COUNTA(I$7:I$9),IF(OR(I8="dns",I8="dq"),COUNTA(I$7:I$9)*2,RANK(I8,I$7:I$9,0))))</f>
        <v>1</v>
      </c>
      <c r="K8" s="40">
        <v>24</v>
      </c>
      <c r="L8" s="42">
        <f>IF(K8="-","-",IF(K8="dnf",COUNTA(K$7:K$9),IF(OR(K8="dns",K8="dq"),COUNTA(K$7:K$9)*2,RANK(K8,K$7:K$9,0))))</f>
        <v>2</v>
      </c>
      <c r="M8" s="45">
        <v>25</v>
      </c>
      <c r="N8" s="42">
        <f>IF(M8=0,"-",IF(M8="dnf",COUNTA(M$7:M$9),IF(OR(M8="dns",M8="dq"),COUNTA(M$7:M$9)*2,RANK(M8,M$7:M$9,0))))</f>
        <v>2</v>
      </c>
      <c r="O8" s="43">
        <v>3</v>
      </c>
      <c r="P8" s="42">
        <f>IF(O8="","-",IF(O8="dnf",COUNTA(O$7:O$9),IF(OR(O8="dns",O8="dq"),COUNTA(O$7:O$9)*2,RANK(O8,O$7:O$9,0))))</f>
        <v>2</v>
      </c>
      <c r="Q8" s="45">
        <v>17</v>
      </c>
      <c r="R8" s="42">
        <f>IF(Q8=0,"-",IF(Q8="dnf",COUNTA(Q$7:Q$9),IF(OR(Q8="dns",Q8="dq"),COUNTA(Q$7:Q$9)*2,RANK(Q8,Q$7:Q$9,0))))</f>
        <v>3</v>
      </c>
      <c r="S8" s="50">
        <v>3.0567129629629629E-3</v>
      </c>
      <c r="T8" s="42">
        <f>IF(COUNT(S8)=0,"-",IF(S8="dnf",COUNTA(S$7:S$9),IF(OR(S8="dns",S8="dq"),COUNTA(S$7:S$9)*2,RANK(S8,S$7:S$9,1))))</f>
        <v>2</v>
      </c>
      <c r="U8" s="44">
        <f>IF(SUM(J8,L8,N8,P8,R8,T8)=0,"---",IF(COUNT(J8,L8,N8,P8,R8,T8)&lt;6,"-",SUM(J8,L8,N8,P8,R8,T8)))</f>
        <v>12</v>
      </c>
    </row>
    <row r="9" spans="1:23" ht="18" customHeight="1" x14ac:dyDescent="0.2">
      <c r="A9" s="36">
        <f>IF(U9="---","---",IF(COUNT(#REF!,J9,R9,T9,L9,N9,P9)&lt;6,"-",RANK(U9,U$7:U$9,1)))</f>
        <v>3</v>
      </c>
      <c r="B9" s="37" t="s">
        <v>165</v>
      </c>
      <c r="C9" s="38" t="s">
        <v>166</v>
      </c>
      <c r="D9" s="56">
        <v>17217</v>
      </c>
      <c r="E9" s="39" t="s">
        <v>61</v>
      </c>
      <c r="F9" s="58">
        <f t="shared" si="1"/>
        <v>26214</v>
      </c>
      <c r="G9" s="60">
        <v>30</v>
      </c>
      <c r="H9" s="41">
        <v>24</v>
      </c>
      <c r="I9" s="48">
        <f t="shared" si="0"/>
        <v>27</v>
      </c>
      <c r="J9" s="42">
        <f>IF(I9="-","-",IF(I9="dnf",COUNTA(I$7:I$9),IF(OR(I9="dns",I9="dq"),COUNTA(I$7:I$9)*2,RANK(I9,I$7:I$9,0))))</f>
        <v>3</v>
      </c>
      <c r="K9" s="40">
        <v>21</v>
      </c>
      <c r="L9" s="42">
        <f>IF(K9="-","-",IF(K9="dnf",COUNTA(K$7:K$9),IF(OR(K9="dns",K9="dq"),COUNTA(K$7:K$9)*2,RANK(K9,K$7:K$9,0))))</f>
        <v>3</v>
      </c>
      <c r="M9" s="45">
        <v>16</v>
      </c>
      <c r="N9" s="42">
        <f>IF(M9=0,"-",IF(M9="dnf",COUNTA(M$7:M$9),IF(OR(M9="dns",M9="dq"),COUNTA(M$7:M$9)*2,RANK(M9,M$7:M$9,0))))</f>
        <v>3</v>
      </c>
      <c r="O9" s="43">
        <v>-16</v>
      </c>
      <c r="P9" s="42">
        <f>IF(O9="","-",IF(O9="dnf",COUNTA(O$7:O$9),IF(OR(O9="dns",O9="dq"),COUNTA(O$7:O$9)*2,RANK(O9,O$7:O$9,0))))</f>
        <v>3</v>
      </c>
      <c r="Q9" s="45">
        <v>19</v>
      </c>
      <c r="R9" s="42">
        <f>IF(Q9=0,"-",IF(Q9="dnf",COUNTA(Q$7:Q$9),IF(OR(Q9="dns",Q9="dq"),COUNTA(Q$7:Q$9)*2,RANK(Q9,Q$7:Q$9,0))))</f>
        <v>1</v>
      </c>
      <c r="S9" s="50">
        <v>4.138888888888889E-3</v>
      </c>
      <c r="T9" s="42">
        <f>IF(COUNT(S9)=0,"-",IF(S9="dnf",COUNTA(S$7:S$9),IF(OR(S9="dns",S9="dq"),COUNTA(S$7:S$9)*2,RANK(S9,S$7:S$9,1))))</f>
        <v>3</v>
      </c>
      <c r="U9" s="44">
        <f>IF(SUM(J9,L9,N9,P9,R9,T9)=0,"---",IF(COUNT(J9,L9,N9,P9,R9,T9)&lt;6,"-",SUM(J9,L9,N9,P9,R9,T9)))</f>
        <v>16</v>
      </c>
    </row>
  </sheetData>
  <mergeCells count="13">
    <mergeCell ref="S4:T4"/>
    <mergeCell ref="I5:J5"/>
    <mergeCell ref="K5:L5"/>
    <mergeCell ref="M5:N5"/>
    <mergeCell ref="O5:P5"/>
    <mergeCell ref="Q5:R5"/>
    <mergeCell ref="S5:T5"/>
    <mergeCell ref="Q4:R4"/>
    <mergeCell ref="F4:F6"/>
    <mergeCell ref="G4:J4"/>
    <mergeCell ref="K4:L4"/>
    <mergeCell ref="M4:N4"/>
    <mergeCell ref="O4:P4"/>
  </mergeCells>
  <pageMargins left="0.39370078740157483" right="0.39370078740157483" top="0.59055118110236227" bottom="0.33" header="0.39370078740157483" footer="0.23622047244094491"/>
  <pageSetup paperSize="9" orientation="landscape" horizontalDpi="4294967292" r:id="rId1"/>
  <headerFooter alignWithMargins="0"/>
  <drawing r:id="rId2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W12"/>
  <sheetViews>
    <sheetView zoomScale="120" zoomScaleNormal="120" workbookViewId="0"/>
  </sheetViews>
  <sheetFormatPr defaultColWidth="9.109375" defaultRowHeight="10.199999999999999" x14ac:dyDescent="0.2"/>
  <cols>
    <col min="1" max="1" width="4.6640625" style="19" customWidth="1"/>
    <col min="2" max="2" width="9" style="19" customWidth="1"/>
    <col min="3" max="3" width="13.6640625" style="19" customWidth="1"/>
    <col min="4" max="4" width="9.109375" style="19" bestFit="1" customWidth="1"/>
    <col min="5" max="5" width="20.77734375" style="19" customWidth="1"/>
    <col min="6" max="6" width="2.6640625" style="19" customWidth="1"/>
    <col min="7" max="8" width="3" style="19" bestFit="1" customWidth="1"/>
    <col min="9" max="9" width="4.109375" style="19" bestFit="1" customWidth="1"/>
    <col min="10" max="10" width="3.6640625" style="19" customWidth="1"/>
    <col min="11" max="11" width="4.109375" style="19" bestFit="1" customWidth="1"/>
    <col min="12" max="12" width="3.6640625" style="19" customWidth="1"/>
    <col min="13" max="13" width="4.6640625" style="19" customWidth="1"/>
    <col min="14" max="14" width="3.6640625" style="19" customWidth="1"/>
    <col min="15" max="15" width="6.5546875" style="49" customWidth="1"/>
    <col min="16" max="16" width="4.88671875" style="19" customWidth="1"/>
    <col min="17" max="17" width="5.44140625" style="19" customWidth="1"/>
    <col min="18" max="18" width="3.6640625" style="19" customWidth="1"/>
    <col min="19" max="19" width="6.44140625" style="19" customWidth="1"/>
    <col min="20" max="20" width="3.6640625" style="19" customWidth="1"/>
    <col min="21" max="21" width="6" style="46" customWidth="1"/>
    <col min="22" max="16384" width="9.109375" style="19"/>
  </cols>
  <sheetData>
    <row r="1" spans="1:23" s="7" customFormat="1" ht="22.8" x14ac:dyDescent="0.25">
      <c r="A1" s="1"/>
      <c r="B1" s="2" t="s">
        <v>0</v>
      </c>
      <c r="C1" s="3" t="str">
        <f>[3]Starto!C1</f>
        <v>Vyrai</v>
      </c>
      <c r="D1" s="4"/>
      <c r="E1" s="4"/>
      <c r="F1" s="4"/>
      <c r="G1" s="5"/>
      <c r="H1" s="5"/>
      <c r="I1" s="5"/>
      <c r="J1" s="5"/>
      <c r="K1" s="5"/>
      <c r="L1" s="5"/>
      <c r="M1" s="5"/>
      <c r="N1" s="5"/>
      <c r="O1" s="5"/>
      <c r="Q1" s="5"/>
      <c r="R1" s="5"/>
      <c r="S1" s="5"/>
      <c r="T1" s="5"/>
      <c r="U1" s="6" t="s">
        <v>32</v>
      </c>
    </row>
    <row r="2" spans="1:23" s="7" customFormat="1" ht="24.6" x14ac:dyDescent="0.25">
      <c r="A2" s="8"/>
      <c r="B2" s="2" t="s">
        <v>1</v>
      </c>
      <c r="C2" s="3" t="str">
        <f>[3]Starto!C2</f>
        <v>70-74</v>
      </c>
      <c r="F2" s="9"/>
      <c r="G2" s="5"/>
      <c r="H2" s="5"/>
      <c r="I2" s="5"/>
      <c r="J2" s="5"/>
      <c r="K2" s="5"/>
      <c r="L2" s="5"/>
      <c r="M2" s="5"/>
      <c r="N2" s="5"/>
      <c r="O2" s="5"/>
      <c r="Q2" s="5"/>
      <c r="R2" s="5"/>
      <c r="S2" s="5"/>
      <c r="T2" s="5"/>
      <c r="U2" s="52" t="s">
        <v>33</v>
      </c>
      <c r="W2" s="11"/>
    </row>
    <row r="3" spans="1:23" s="7" customFormat="1" ht="25.2" thickBot="1" x14ac:dyDescent="0.35">
      <c r="A3" s="8"/>
      <c r="B3" s="12" t="s">
        <v>2</v>
      </c>
      <c r="C3" s="3">
        <f>[3]Starto!C3</f>
        <v>14</v>
      </c>
      <c r="D3" s="55" t="s">
        <v>30</v>
      </c>
      <c r="E3" s="9"/>
      <c r="F3" s="9"/>
      <c r="G3" s="10"/>
      <c r="H3" s="10"/>
      <c r="I3" s="10"/>
      <c r="J3" s="10"/>
      <c r="K3" s="10"/>
      <c r="L3" s="10"/>
      <c r="M3" s="10"/>
      <c r="N3" s="10"/>
      <c r="O3" s="10"/>
      <c r="Q3" s="10"/>
      <c r="R3" s="10"/>
      <c r="S3" s="10"/>
      <c r="T3" s="10"/>
      <c r="U3" s="13" t="s">
        <v>34</v>
      </c>
    </row>
    <row r="4" spans="1:23" ht="12.75" customHeight="1" x14ac:dyDescent="0.2">
      <c r="A4" s="14"/>
      <c r="B4" s="15"/>
      <c r="C4" s="15"/>
      <c r="D4" s="16" t="s">
        <v>3</v>
      </c>
      <c r="E4" s="17" t="s">
        <v>4</v>
      </c>
      <c r="F4" s="183" t="s">
        <v>5</v>
      </c>
      <c r="G4" s="186" t="s">
        <v>6</v>
      </c>
      <c r="H4" s="174"/>
      <c r="I4" s="174"/>
      <c r="J4" s="175"/>
      <c r="K4" s="187" t="s">
        <v>27</v>
      </c>
      <c r="L4" s="188"/>
      <c r="M4" s="189" t="s">
        <v>18</v>
      </c>
      <c r="N4" s="180"/>
      <c r="O4" s="190" t="s">
        <v>29</v>
      </c>
      <c r="P4" s="188"/>
      <c r="Q4" s="179" t="s">
        <v>17</v>
      </c>
      <c r="R4" s="180"/>
      <c r="S4" s="179" t="s">
        <v>24</v>
      </c>
      <c r="T4" s="180"/>
      <c r="U4" s="18" t="s">
        <v>35</v>
      </c>
    </row>
    <row r="5" spans="1:23" x14ac:dyDescent="0.2">
      <c r="A5" s="20" t="s">
        <v>7</v>
      </c>
      <c r="B5" s="21" t="s">
        <v>8</v>
      </c>
      <c r="C5" s="22" t="s">
        <v>9</v>
      </c>
      <c r="D5" s="23" t="s">
        <v>10</v>
      </c>
      <c r="E5" s="24" t="s">
        <v>11</v>
      </c>
      <c r="F5" s="184"/>
      <c r="G5" s="153" t="s">
        <v>12</v>
      </c>
      <c r="H5" s="25" t="s">
        <v>13</v>
      </c>
      <c r="I5" s="163" t="s">
        <v>23</v>
      </c>
      <c r="J5" s="164"/>
      <c r="K5" s="191" t="s">
        <v>28</v>
      </c>
      <c r="L5" s="192"/>
      <c r="M5" s="193" t="s">
        <v>21</v>
      </c>
      <c r="N5" s="164"/>
      <c r="O5" s="194" t="s">
        <v>19</v>
      </c>
      <c r="P5" s="192"/>
      <c r="Q5" s="167" t="s">
        <v>20</v>
      </c>
      <c r="R5" s="164"/>
      <c r="S5" s="167" t="s">
        <v>25</v>
      </c>
      <c r="T5" s="164"/>
      <c r="U5" s="26" t="s">
        <v>36</v>
      </c>
    </row>
    <row r="6" spans="1:23" ht="10.8" thickBot="1" x14ac:dyDescent="0.25">
      <c r="A6" s="27"/>
      <c r="B6" s="28"/>
      <c r="C6" s="28"/>
      <c r="D6" s="29"/>
      <c r="E6" s="30"/>
      <c r="F6" s="185"/>
      <c r="G6" s="59" t="s">
        <v>14</v>
      </c>
      <c r="H6" s="32" t="s">
        <v>14</v>
      </c>
      <c r="I6" s="33" t="s">
        <v>14</v>
      </c>
      <c r="J6" s="34" t="s">
        <v>15</v>
      </c>
      <c r="K6" s="53" t="s">
        <v>14</v>
      </c>
      <c r="L6" s="54" t="s">
        <v>15</v>
      </c>
      <c r="M6" s="31" t="s">
        <v>22</v>
      </c>
      <c r="N6" s="34" t="s">
        <v>15</v>
      </c>
      <c r="O6" s="47" t="s">
        <v>14</v>
      </c>
      <c r="P6" s="34" t="s">
        <v>15</v>
      </c>
      <c r="Q6" s="31" t="s">
        <v>16</v>
      </c>
      <c r="R6" s="34" t="s">
        <v>15</v>
      </c>
      <c r="S6" s="51" t="s">
        <v>26</v>
      </c>
      <c r="T6" s="34" t="s">
        <v>15</v>
      </c>
      <c r="U6" s="35"/>
    </row>
    <row r="7" spans="1:23" ht="18" customHeight="1" x14ac:dyDescent="0.2">
      <c r="A7" s="36">
        <f>IF(U7="---","---",IF(COUNT(#REF!,J7,R7,T7,L7,N7,P7)&lt;6,"-",RANK(U7,U$7:U$12,1)))</f>
        <v>1</v>
      </c>
      <c r="B7" s="37" t="str">
        <f>[3]Starto!B12</f>
        <v>Romas</v>
      </c>
      <c r="C7" s="38" t="str">
        <f>[3]Starto!C12</f>
        <v>Jasinskas</v>
      </c>
      <c r="D7" s="56">
        <f>[3]Starto!D12</f>
        <v>16168</v>
      </c>
      <c r="E7" s="39" t="str">
        <f>[3]Starto!F12</f>
        <v>Panevėžio "Rambynas"</v>
      </c>
      <c r="F7" s="58">
        <f t="shared" ref="F7:F12" si="0">IF(COUNT(D7)=0,"---",43431-D7)</f>
        <v>27263</v>
      </c>
      <c r="G7" s="60">
        <v>41</v>
      </c>
      <c r="H7" s="41">
        <v>40</v>
      </c>
      <c r="I7" s="48">
        <f t="shared" ref="I7:I12" si="1">IF(COUNT(G7:H7)=0,"-",IF(COUNT(G7:H7)=1,"-",AVERAGE(G7:H7)))</f>
        <v>40.5</v>
      </c>
      <c r="J7" s="42">
        <f t="shared" ref="J7:J12" si="2">IF(I7="-","-",IF(I7="dnf",COUNTA(I$7:I$12),IF(OR(I7="dns",I7="dq"),COUNTA(I$7:I$12)*2,RANK(I7,I$7:I$12,0))))</f>
        <v>5</v>
      </c>
      <c r="K7" s="40">
        <v>29</v>
      </c>
      <c r="L7" s="42">
        <f t="shared" ref="L7:L12" si="3">IF(K7="-","-",IF(K7="dnf",COUNTA(K$7:K$12),IF(OR(K7="dns",K7="dq"),COUNTA(K$7:K$12)*2,RANK(K7,K$7:K$12,0))))</f>
        <v>2</v>
      </c>
      <c r="M7" s="45">
        <v>32</v>
      </c>
      <c r="N7" s="42">
        <f t="shared" ref="N7:N12" si="4">IF(M7=0,"-",IF(M7="dnf",COUNTA(M$7:M$12),IF(OR(M7="dns",M7="dq"),COUNTA(M$7:M$12)*2,RANK(M7,M$7:M$12,0))))</f>
        <v>3</v>
      </c>
      <c r="O7" s="43">
        <v>10</v>
      </c>
      <c r="P7" s="42">
        <f t="shared" ref="P7:P12" si="5">IF(O7="","-",IF(O7="dnf",COUNTA(O$7:O$12),IF(OR(O7="dns",O7="dq"),COUNTA(O$7:O$12)*2,RANK(O7,O$7:O$12,0))))</f>
        <v>2</v>
      </c>
      <c r="Q7" s="45">
        <v>22</v>
      </c>
      <c r="R7" s="42">
        <f t="shared" ref="R7:R12" si="6">IF(Q7=0,"-",IF(Q7="dnf",COUNTA(Q$7:Q$12),IF(OR(Q7="dns",Q7="dq"),COUNTA(Q$7:Q$12)*2,RANK(Q7,Q$7:Q$12,0))))</f>
        <v>2</v>
      </c>
      <c r="S7" s="50">
        <v>1.7951388888888889E-3</v>
      </c>
      <c r="T7" s="42">
        <f t="shared" ref="T7:T12" si="7">IF(COUNT(S7)=0,"-",IF(S7="dnf",COUNTA(S$7:S$12),IF(OR(S7="dns",S7="dq"),COUNTA(S$7:S$12)*2,RANK(S7,S$7:S$12,1))))</f>
        <v>1</v>
      </c>
      <c r="U7" s="44">
        <f t="shared" ref="U7:U12" si="8">IF(SUM(J7,L7,N7,P7,R7,T7)=0,"---",IF(COUNT(J7,L7,N7,P7,R7,T7)&lt;6,"-",SUM(J7,L7,N7,P7,R7,T7)))</f>
        <v>15</v>
      </c>
    </row>
    <row r="8" spans="1:23" ht="18" customHeight="1" x14ac:dyDescent="0.2">
      <c r="A8" s="36">
        <f>IF(U8="---","---",IF(COUNT(#REF!,J8,R8,T8,L8,N8,P8)&lt;6,"-",RANK(U8,U$7:U$12,1)))</f>
        <v>2</v>
      </c>
      <c r="B8" s="37" t="str">
        <f>[3]Starto!B10</f>
        <v>Kazimieras</v>
      </c>
      <c r="C8" s="38" t="str">
        <f>[3]Starto!C10</f>
        <v>Pocevičius</v>
      </c>
      <c r="D8" s="56">
        <f>[3]Starto!D10</f>
        <v>17474</v>
      </c>
      <c r="E8" s="39" t="str">
        <f>[3]Starto!F10</f>
        <v>ŠIAULIAI</v>
      </c>
      <c r="F8" s="58">
        <f t="shared" si="0"/>
        <v>25957</v>
      </c>
      <c r="G8" s="60">
        <v>53</v>
      </c>
      <c r="H8" s="41">
        <v>62</v>
      </c>
      <c r="I8" s="48">
        <f t="shared" si="1"/>
        <v>57.5</v>
      </c>
      <c r="J8" s="42">
        <f t="shared" si="2"/>
        <v>1</v>
      </c>
      <c r="K8" s="40">
        <v>23</v>
      </c>
      <c r="L8" s="42">
        <f t="shared" si="3"/>
        <v>4</v>
      </c>
      <c r="M8" s="45">
        <v>33</v>
      </c>
      <c r="N8" s="42">
        <f t="shared" si="4"/>
        <v>2</v>
      </c>
      <c r="O8" s="43">
        <v>-15</v>
      </c>
      <c r="P8" s="42">
        <f t="shared" si="5"/>
        <v>6</v>
      </c>
      <c r="Q8" s="45">
        <v>20</v>
      </c>
      <c r="R8" s="42">
        <f t="shared" si="6"/>
        <v>3</v>
      </c>
      <c r="S8" s="50">
        <v>2.3703703703703703E-3</v>
      </c>
      <c r="T8" s="42">
        <f t="shared" si="7"/>
        <v>3</v>
      </c>
      <c r="U8" s="44">
        <f t="shared" si="8"/>
        <v>19</v>
      </c>
    </row>
    <row r="9" spans="1:23" ht="18" customHeight="1" x14ac:dyDescent="0.2">
      <c r="A9" s="36">
        <f>IF(U9="---","---",IF(COUNT(#REF!,J9,R9,T9,L9,N9,P9)&lt;6,"-",RANK(U9,U$7:U$12,1)))</f>
        <v>3</v>
      </c>
      <c r="B9" s="37" t="str">
        <f>[3]Starto!B7</f>
        <v>Tautvydas</v>
      </c>
      <c r="C9" s="38" t="str">
        <f>[3]Starto!C7</f>
        <v>Galinis</v>
      </c>
      <c r="D9" s="56">
        <f>[3]Starto!D7</f>
        <v>17825</v>
      </c>
      <c r="E9" s="39" t="str">
        <f>[3]Starto!F7</f>
        <v>Birštonas, Šilagėlė</v>
      </c>
      <c r="F9" s="58">
        <f t="shared" si="0"/>
        <v>25606</v>
      </c>
      <c r="G9" s="60">
        <v>49</v>
      </c>
      <c r="H9" s="41">
        <v>35</v>
      </c>
      <c r="I9" s="48">
        <f t="shared" si="1"/>
        <v>42</v>
      </c>
      <c r="J9" s="42">
        <f t="shared" si="2"/>
        <v>3</v>
      </c>
      <c r="K9" s="40">
        <v>6</v>
      </c>
      <c r="L9" s="42">
        <f t="shared" si="3"/>
        <v>6</v>
      </c>
      <c r="M9" s="45">
        <v>34</v>
      </c>
      <c r="N9" s="42">
        <f t="shared" si="4"/>
        <v>1</v>
      </c>
      <c r="O9" s="43">
        <v>6</v>
      </c>
      <c r="P9" s="42">
        <f t="shared" si="5"/>
        <v>3</v>
      </c>
      <c r="Q9" s="45">
        <v>16</v>
      </c>
      <c r="R9" s="42">
        <f t="shared" si="6"/>
        <v>5</v>
      </c>
      <c r="S9" s="50">
        <v>2.1655092592592589E-3</v>
      </c>
      <c r="T9" s="42">
        <f t="shared" si="7"/>
        <v>2</v>
      </c>
      <c r="U9" s="44">
        <f t="shared" si="8"/>
        <v>20</v>
      </c>
    </row>
    <row r="10" spans="1:23" ht="18" customHeight="1" x14ac:dyDescent="0.2">
      <c r="A10" s="36">
        <f>IF(U10="---","---",IF(COUNT(#REF!,J10,R10,T10,L10,N10,P10)&lt;6,"-",RANK(U10,U$7:U$12,1)))</f>
        <v>4</v>
      </c>
      <c r="B10" s="37" t="str">
        <f>[3]Starto!B8</f>
        <v>Julius</v>
      </c>
      <c r="C10" s="38" t="str">
        <f>[3]Starto!C8</f>
        <v>Pranys</v>
      </c>
      <c r="D10" s="56">
        <f>[3]Starto!D8</f>
        <v>17186</v>
      </c>
      <c r="E10" s="39" t="str">
        <f>[3]Starto!F8</f>
        <v>ŠIAULIAI</v>
      </c>
      <c r="F10" s="58">
        <f t="shared" si="0"/>
        <v>26245</v>
      </c>
      <c r="G10" s="60">
        <v>44</v>
      </c>
      <c r="H10" s="41">
        <v>46</v>
      </c>
      <c r="I10" s="48">
        <f t="shared" si="1"/>
        <v>45</v>
      </c>
      <c r="J10" s="42">
        <f t="shared" si="2"/>
        <v>2</v>
      </c>
      <c r="K10" s="40">
        <v>27</v>
      </c>
      <c r="L10" s="42">
        <f t="shared" si="3"/>
        <v>3</v>
      </c>
      <c r="M10" s="45">
        <v>26</v>
      </c>
      <c r="N10" s="42">
        <f t="shared" si="4"/>
        <v>6</v>
      </c>
      <c r="O10" s="43">
        <v>-4</v>
      </c>
      <c r="P10" s="42">
        <f t="shared" si="5"/>
        <v>4</v>
      </c>
      <c r="Q10" s="45">
        <v>24</v>
      </c>
      <c r="R10" s="42">
        <f t="shared" si="6"/>
        <v>1</v>
      </c>
      <c r="S10" s="50">
        <v>2.8831018518518515E-3</v>
      </c>
      <c r="T10" s="42">
        <f t="shared" si="7"/>
        <v>5</v>
      </c>
      <c r="U10" s="44">
        <f t="shared" si="8"/>
        <v>21</v>
      </c>
    </row>
    <row r="11" spans="1:23" ht="18" customHeight="1" x14ac:dyDescent="0.2">
      <c r="A11" s="36">
        <f>IF(U11="---","---",IF(COUNT(#REF!,J11,R11,T11,L11,N11,P11)&lt;6,"-",RANK(U11,U$7:U$12,1)))</f>
        <v>5</v>
      </c>
      <c r="B11" s="37" t="str">
        <f>[3]Starto!B9</f>
        <v>Stanislovas</v>
      </c>
      <c r="C11" s="38" t="str">
        <f>[3]Starto!C9</f>
        <v>Žitkevičius</v>
      </c>
      <c r="D11" s="56">
        <f>[3]Starto!D9</f>
        <v>17710</v>
      </c>
      <c r="E11" s="39" t="str">
        <f>[3]Starto!F9</f>
        <v>Panevėžio "Rambynas"</v>
      </c>
      <c r="F11" s="58">
        <f t="shared" si="0"/>
        <v>25721</v>
      </c>
      <c r="G11" s="60">
        <v>40</v>
      </c>
      <c r="H11" s="41">
        <v>41</v>
      </c>
      <c r="I11" s="48">
        <f t="shared" si="1"/>
        <v>40.5</v>
      </c>
      <c r="J11" s="42">
        <f t="shared" si="2"/>
        <v>5</v>
      </c>
      <c r="K11" s="40">
        <v>47</v>
      </c>
      <c r="L11" s="42">
        <f t="shared" si="3"/>
        <v>1</v>
      </c>
      <c r="M11" s="45">
        <v>31</v>
      </c>
      <c r="N11" s="42">
        <f t="shared" si="4"/>
        <v>4</v>
      </c>
      <c r="O11" s="43">
        <v>11</v>
      </c>
      <c r="P11" s="42">
        <f t="shared" si="5"/>
        <v>1</v>
      </c>
      <c r="Q11" s="45">
        <v>2</v>
      </c>
      <c r="R11" s="42">
        <f t="shared" si="6"/>
        <v>6</v>
      </c>
      <c r="S11" s="50">
        <v>3.5115740740740736E-3</v>
      </c>
      <c r="T11" s="42">
        <f t="shared" si="7"/>
        <v>6</v>
      </c>
      <c r="U11" s="44">
        <f t="shared" si="8"/>
        <v>23</v>
      </c>
    </row>
    <row r="12" spans="1:23" ht="18" customHeight="1" x14ac:dyDescent="0.2">
      <c r="A12" s="36">
        <f>IF(U12="---","---",IF(COUNT(#REF!,J12,R12,T12,L12,N12,P12)&lt;6,"-",RANK(U12,U$7:U$12,1)))</f>
        <v>6</v>
      </c>
      <c r="B12" s="37" t="str">
        <f>[3]Starto!B11</f>
        <v>Virginijus</v>
      </c>
      <c r="C12" s="38" t="str">
        <f>[3]Starto!C11</f>
        <v>Gurinas</v>
      </c>
      <c r="D12" s="56">
        <f>[3]Starto!D11</f>
        <v>16932</v>
      </c>
      <c r="E12" s="39" t="str">
        <f>[3]Starto!F11</f>
        <v>Naujoji Akmenė</v>
      </c>
      <c r="F12" s="58">
        <f t="shared" si="0"/>
        <v>26499</v>
      </c>
      <c r="G12" s="60">
        <v>41</v>
      </c>
      <c r="H12" s="41">
        <v>43</v>
      </c>
      <c r="I12" s="48">
        <f t="shared" si="1"/>
        <v>42</v>
      </c>
      <c r="J12" s="42">
        <f t="shared" si="2"/>
        <v>3</v>
      </c>
      <c r="K12" s="40">
        <v>17</v>
      </c>
      <c r="L12" s="42">
        <f t="shared" si="3"/>
        <v>5</v>
      </c>
      <c r="M12" s="45">
        <v>30</v>
      </c>
      <c r="N12" s="42">
        <f t="shared" si="4"/>
        <v>5</v>
      </c>
      <c r="O12" s="43">
        <v>-13</v>
      </c>
      <c r="P12" s="42">
        <f t="shared" si="5"/>
        <v>5</v>
      </c>
      <c r="Q12" s="45">
        <v>19</v>
      </c>
      <c r="R12" s="42">
        <f t="shared" si="6"/>
        <v>4</v>
      </c>
      <c r="S12" s="50">
        <v>2.6226851851851849E-3</v>
      </c>
      <c r="T12" s="42">
        <f t="shared" si="7"/>
        <v>4</v>
      </c>
      <c r="U12" s="44">
        <f t="shared" si="8"/>
        <v>26</v>
      </c>
    </row>
  </sheetData>
  <mergeCells count="13">
    <mergeCell ref="F4:F6"/>
    <mergeCell ref="G4:J4"/>
    <mergeCell ref="K4:L4"/>
    <mergeCell ref="M4:N4"/>
    <mergeCell ref="O4:P4"/>
    <mergeCell ref="S4:T4"/>
    <mergeCell ref="I5:J5"/>
    <mergeCell ref="K5:L5"/>
    <mergeCell ref="M5:N5"/>
    <mergeCell ref="O5:P5"/>
    <mergeCell ref="Q5:R5"/>
    <mergeCell ref="S5:T5"/>
    <mergeCell ref="Q4:R4"/>
  </mergeCells>
  <pageMargins left="0.39370078740157483" right="0.39370078740157483" top="0.59055118110236227" bottom="0.33" header="0.39370078740157483" footer="0.23622047244094491"/>
  <pageSetup paperSize="9" orientation="landscape" horizontalDpi="4294967292" r:id="rId1"/>
  <headerFooter alignWithMargins="0"/>
  <drawing r:id="rId2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W9"/>
  <sheetViews>
    <sheetView zoomScale="120" zoomScaleNormal="120" workbookViewId="0"/>
  </sheetViews>
  <sheetFormatPr defaultColWidth="9.109375" defaultRowHeight="10.199999999999999" x14ac:dyDescent="0.2"/>
  <cols>
    <col min="1" max="1" width="4.6640625" style="19" customWidth="1"/>
    <col min="2" max="2" width="9" style="19" customWidth="1"/>
    <col min="3" max="3" width="13.6640625" style="19" customWidth="1"/>
    <col min="4" max="4" width="9.109375" style="19" bestFit="1" customWidth="1"/>
    <col min="5" max="5" width="20.77734375" style="19" customWidth="1"/>
    <col min="6" max="6" width="2.6640625" style="19" customWidth="1"/>
    <col min="7" max="8" width="3" style="19" bestFit="1" customWidth="1"/>
    <col min="9" max="9" width="4.109375" style="19" bestFit="1" customWidth="1"/>
    <col min="10" max="10" width="3.6640625" style="19" customWidth="1"/>
    <col min="11" max="11" width="4.109375" style="19" bestFit="1" customWidth="1"/>
    <col min="12" max="12" width="3.6640625" style="19" customWidth="1"/>
    <col min="13" max="13" width="4.6640625" style="19" customWidth="1"/>
    <col min="14" max="14" width="3.6640625" style="19" customWidth="1"/>
    <col min="15" max="15" width="6.5546875" style="49" customWidth="1"/>
    <col min="16" max="16" width="4.88671875" style="19" customWidth="1"/>
    <col min="17" max="17" width="5.44140625" style="19" customWidth="1"/>
    <col min="18" max="18" width="3.6640625" style="19" customWidth="1"/>
    <col min="19" max="19" width="6.44140625" style="19" customWidth="1"/>
    <col min="20" max="20" width="3.6640625" style="19" customWidth="1"/>
    <col min="21" max="21" width="6" style="46" customWidth="1"/>
    <col min="22" max="16384" width="9.109375" style="19"/>
  </cols>
  <sheetData>
    <row r="1" spans="1:23" s="7" customFormat="1" ht="22.8" x14ac:dyDescent="0.25">
      <c r="A1" s="1"/>
      <c r="B1" s="2" t="s">
        <v>0</v>
      </c>
      <c r="C1" s="3" t="s">
        <v>40</v>
      </c>
      <c r="D1" s="4"/>
      <c r="E1" s="4"/>
      <c r="F1" s="4"/>
      <c r="G1" s="5"/>
      <c r="H1" s="5"/>
      <c r="I1" s="5"/>
      <c r="J1" s="5"/>
      <c r="K1" s="5"/>
      <c r="L1" s="5"/>
      <c r="M1" s="5"/>
      <c r="N1" s="5"/>
      <c r="O1" s="5"/>
      <c r="Q1" s="5"/>
      <c r="R1" s="5"/>
      <c r="S1" s="5"/>
      <c r="T1" s="5"/>
      <c r="U1" s="6" t="s">
        <v>32</v>
      </c>
    </row>
    <row r="2" spans="1:23" s="7" customFormat="1" ht="24.6" x14ac:dyDescent="0.25">
      <c r="A2" s="8"/>
      <c r="B2" s="2" t="s">
        <v>1</v>
      </c>
      <c r="C2" s="3" t="s">
        <v>99</v>
      </c>
      <c r="F2" s="9"/>
      <c r="G2" s="5"/>
      <c r="H2" s="5"/>
      <c r="I2" s="5"/>
      <c r="J2" s="5"/>
      <c r="K2" s="5"/>
      <c r="L2" s="5"/>
      <c r="M2" s="5"/>
      <c r="N2" s="5"/>
      <c r="O2" s="5"/>
      <c r="Q2" s="5"/>
      <c r="R2" s="5"/>
      <c r="S2" s="5"/>
      <c r="T2" s="5"/>
      <c r="U2" s="52" t="s">
        <v>33</v>
      </c>
      <c r="W2" s="11"/>
    </row>
    <row r="3" spans="1:23" s="7" customFormat="1" ht="25.2" thickBot="1" x14ac:dyDescent="0.35">
      <c r="A3" s="8"/>
      <c r="B3" s="12" t="s">
        <v>2</v>
      </c>
      <c r="C3" s="3">
        <v>15</v>
      </c>
      <c r="D3" s="55" t="s">
        <v>30</v>
      </c>
      <c r="E3" s="9"/>
      <c r="F3" s="9"/>
      <c r="G3" s="10"/>
      <c r="H3" s="10"/>
      <c r="I3" s="10"/>
      <c r="J3" s="10"/>
      <c r="K3" s="10"/>
      <c r="L3" s="10"/>
      <c r="M3" s="10"/>
      <c r="N3" s="10"/>
      <c r="O3" s="10"/>
      <c r="Q3" s="10"/>
      <c r="R3" s="10"/>
      <c r="S3" s="10"/>
      <c r="T3" s="10"/>
      <c r="U3" s="13" t="s">
        <v>34</v>
      </c>
    </row>
    <row r="4" spans="1:23" ht="12.75" customHeight="1" x14ac:dyDescent="0.2">
      <c r="A4" s="14"/>
      <c r="B4" s="15"/>
      <c r="C4" s="15"/>
      <c r="D4" s="16" t="s">
        <v>3</v>
      </c>
      <c r="E4" s="17" t="s">
        <v>4</v>
      </c>
      <c r="F4" s="183" t="s">
        <v>5</v>
      </c>
      <c r="G4" s="186" t="s">
        <v>6</v>
      </c>
      <c r="H4" s="174"/>
      <c r="I4" s="174"/>
      <c r="J4" s="175"/>
      <c r="K4" s="187" t="s">
        <v>27</v>
      </c>
      <c r="L4" s="188"/>
      <c r="M4" s="189" t="s">
        <v>18</v>
      </c>
      <c r="N4" s="180"/>
      <c r="O4" s="190" t="s">
        <v>29</v>
      </c>
      <c r="P4" s="188"/>
      <c r="Q4" s="179" t="s">
        <v>17</v>
      </c>
      <c r="R4" s="180"/>
      <c r="S4" s="179" t="s">
        <v>24</v>
      </c>
      <c r="T4" s="180"/>
      <c r="U4" s="18" t="s">
        <v>35</v>
      </c>
    </row>
    <row r="5" spans="1:23" x14ac:dyDescent="0.2">
      <c r="A5" s="20" t="s">
        <v>7</v>
      </c>
      <c r="B5" s="21" t="s">
        <v>8</v>
      </c>
      <c r="C5" s="22" t="s">
        <v>9</v>
      </c>
      <c r="D5" s="23" t="s">
        <v>10</v>
      </c>
      <c r="E5" s="24" t="s">
        <v>11</v>
      </c>
      <c r="F5" s="184"/>
      <c r="G5" s="153" t="s">
        <v>12</v>
      </c>
      <c r="H5" s="25" t="s">
        <v>13</v>
      </c>
      <c r="I5" s="163" t="s">
        <v>23</v>
      </c>
      <c r="J5" s="164"/>
      <c r="K5" s="191" t="s">
        <v>28</v>
      </c>
      <c r="L5" s="192"/>
      <c r="M5" s="193" t="s">
        <v>21</v>
      </c>
      <c r="N5" s="164"/>
      <c r="O5" s="194" t="s">
        <v>19</v>
      </c>
      <c r="P5" s="192"/>
      <c r="Q5" s="167" t="s">
        <v>20</v>
      </c>
      <c r="R5" s="164"/>
      <c r="S5" s="167" t="s">
        <v>25</v>
      </c>
      <c r="T5" s="164"/>
      <c r="U5" s="26" t="s">
        <v>36</v>
      </c>
    </row>
    <row r="6" spans="1:23" ht="10.8" thickBot="1" x14ac:dyDescent="0.25">
      <c r="A6" s="27"/>
      <c r="B6" s="28"/>
      <c r="C6" s="28"/>
      <c r="D6" s="29"/>
      <c r="E6" s="30"/>
      <c r="F6" s="185"/>
      <c r="G6" s="59" t="s">
        <v>14</v>
      </c>
      <c r="H6" s="32" t="s">
        <v>14</v>
      </c>
      <c r="I6" s="33" t="s">
        <v>14</v>
      </c>
      <c r="J6" s="34" t="s">
        <v>15</v>
      </c>
      <c r="K6" s="53" t="s">
        <v>14</v>
      </c>
      <c r="L6" s="54" t="s">
        <v>15</v>
      </c>
      <c r="M6" s="31" t="s">
        <v>22</v>
      </c>
      <c r="N6" s="34" t="s">
        <v>15</v>
      </c>
      <c r="O6" s="47" t="s">
        <v>14</v>
      </c>
      <c r="P6" s="34" t="s">
        <v>15</v>
      </c>
      <c r="Q6" s="31" t="s">
        <v>16</v>
      </c>
      <c r="R6" s="34" t="s">
        <v>15</v>
      </c>
      <c r="S6" s="51" t="s">
        <v>26</v>
      </c>
      <c r="T6" s="34" t="s">
        <v>15</v>
      </c>
      <c r="U6" s="35"/>
    </row>
    <row r="7" spans="1:23" ht="18" customHeight="1" x14ac:dyDescent="0.2">
      <c r="A7" s="36">
        <f>IF(U7="---","---",IF(COUNT(#REF!,J7,R7,T7,L7,N7,P7)&lt;6,"-",RANK(U7,U$7:U$9,1)))</f>
        <v>1</v>
      </c>
      <c r="B7" s="37" t="s">
        <v>167</v>
      </c>
      <c r="C7" s="38" t="s">
        <v>168</v>
      </c>
      <c r="D7" s="56">
        <v>14321</v>
      </c>
      <c r="E7" s="39" t="s">
        <v>72</v>
      </c>
      <c r="F7" s="58">
        <f>IF(COUNT(D7)=0,"---",43431-D7)</f>
        <v>29110</v>
      </c>
      <c r="G7" s="60">
        <v>33</v>
      </c>
      <c r="H7" s="41">
        <v>28</v>
      </c>
      <c r="I7" s="48">
        <f>IF(COUNT(G7:H7)=0,"-",IF(COUNT(G7:H7)=1,"-",AVERAGE(G7:H7)))</f>
        <v>30.5</v>
      </c>
      <c r="J7" s="42">
        <f>IF(I7="-","-",IF(I7="dnf",COUNTA(I$7:I$9),IF(OR(I7="dns",I7="dq"),COUNTA(I$7:I$9)*2,RANK(I7,I$7:I$9,0))))</f>
        <v>1</v>
      </c>
      <c r="K7" s="40">
        <v>28</v>
      </c>
      <c r="L7" s="42">
        <f>IF(K7="-","-",IF(K7="dnf",COUNTA(K$7:K$9),IF(OR(K7="dns",K7="dq"),COUNTA(K$7:K$9)*2,RANK(K7,K$7:K$9,0))))</f>
        <v>1</v>
      </c>
      <c r="M7" s="45">
        <v>29</v>
      </c>
      <c r="N7" s="42">
        <f>IF(M7=0,"-",IF(M7="dnf",COUNTA(M$7:M$9),IF(OR(M7="dns",M7="dq"),COUNTA(M$7:M$9)*2,RANK(M7,M$7:M$9,0))))</f>
        <v>2</v>
      </c>
      <c r="O7" s="43">
        <v>13</v>
      </c>
      <c r="P7" s="42">
        <f>IF(O7="","-",IF(O7="dnf",COUNTA(O$7:O$9),IF(OR(O7="dns",O7="dq"),COUNTA(O$7:O$9)*2,RANK(O7,O$7:O$9,0))))</f>
        <v>1</v>
      </c>
      <c r="Q7" s="45">
        <v>9</v>
      </c>
      <c r="R7" s="42">
        <f>IF(Q7=0,"-",IF(Q7="dnf",COUNTA(Q$7:Q$9),IF(OR(Q7="dns",Q7="dq"),COUNTA(Q$7:Q$9)*2,RANK(Q7,Q$7:Q$9,0))))</f>
        <v>2</v>
      </c>
      <c r="S7" s="50">
        <v>2.7060185185185186E-3</v>
      </c>
      <c r="T7" s="42">
        <f>IF(COUNT(S7)=0,"-",IF(S7="dnf",COUNTA(S$7:S$9),IF(OR(S7="dns",S7="dq"),COUNTA(S$7:S$9)*2,RANK(S7,S$7:S$9,1))))</f>
        <v>2</v>
      </c>
      <c r="U7" s="44">
        <f>IF(SUM(J7,L7,N7,P7,R7,T7)=0,"---",IF(COUNT(J7,L7,N7,P7,R7,T7)&lt;6,"-",SUM(J7,L7,N7,P7,R7,T7)))</f>
        <v>9</v>
      </c>
    </row>
    <row r="8" spans="1:23" ht="18" customHeight="1" x14ac:dyDescent="0.2">
      <c r="A8" s="36">
        <f>IF(U8="---","---",IF(COUNT(#REF!,J8,R8,T8,L8,N8,P8)&lt;6,"-",RANK(U8,U$7:U$9,1)))</f>
        <v>2</v>
      </c>
      <c r="B8" s="37" t="s">
        <v>169</v>
      </c>
      <c r="C8" s="38" t="s">
        <v>170</v>
      </c>
      <c r="D8" s="56">
        <v>15585</v>
      </c>
      <c r="E8" s="39" t="s">
        <v>58</v>
      </c>
      <c r="F8" s="58">
        <f>IF(COUNT(D8)=0,"---",43431-D8)</f>
        <v>27846</v>
      </c>
      <c r="G8" s="60">
        <v>26</v>
      </c>
      <c r="H8" s="41">
        <v>25</v>
      </c>
      <c r="I8" s="48">
        <f>IF(COUNT(G8:H8)=0,"-",IF(COUNT(G8:H8)=1,"-",AVERAGE(G8:H8)))</f>
        <v>25.5</v>
      </c>
      <c r="J8" s="42">
        <f>IF(I8="-","-",IF(I8="dnf",COUNTA(I$7:I$9),IF(OR(I8="dns",I8="dq"),COUNTA(I$7:I$9)*2,RANK(I8,I$7:I$9,0))))</f>
        <v>2</v>
      </c>
      <c r="K8" s="40">
        <v>20</v>
      </c>
      <c r="L8" s="42">
        <f>IF(K8="-","-",IF(K8="dnf",COUNTA(K$7:K$9),IF(OR(K8="dns",K8="dq"),COUNTA(K$7:K$9)*2,RANK(K8,K$7:K$9,0))))</f>
        <v>3</v>
      </c>
      <c r="M8" s="45">
        <v>29</v>
      </c>
      <c r="N8" s="42">
        <f>IF(M8=0,"-",IF(M8="dnf",COUNTA(M$7:M$9),IF(OR(M8="dns",M8="dq"),COUNTA(M$7:M$9)*2,RANK(M8,M$7:M$9,0))))</f>
        <v>2</v>
      </c>
      <c r="O8" s="43">
        <v>3</v>
      </c>
      <c r="P8" s="42">
        <f>IF(O8="","-",IF(O8="dnf",COUNTA(O$7:O$9),IF(OR(O8="dns",O8="dq"),COUNTA(O$7:O$9)*2,RANK(O8,O$7:O$9,0))))</f>
        <v>2</v>
      </c>
      <c r="Q8" s="45">
        <v>21</v>
      </c>
      <c r="R8" s="42">
        <f>IF(Q8=0,"-",IF(Q8="dnf",COUNTA(Q$7:Q$9),IF(OR(Q8="dns",Q8="dq"),COUNTA(Q$7:Q$9)*2,RANK(Q8,Q$7:Q$9,0))))</f>
        <v>1</v>
      </c>
      <c r="S8" s="50">
        <v>2.6412037037037033E-3</v>
      </c>
      <c r="T8" s="42">
        <f>IF(COUNT(S8)=0,"-",IF(S8="dnf",COUNTA(S$7:S$9),IF(OR(S8="dns",S8="dq"),COUNTA(S$7:S$9)*2,RANK(S8,S$7:S$9,1))))</f>
        <v>1</v>
      </c>
      <c r="U8" s="44">
        <f>IF(SUM(J8,L8,N8,P8,R8,T8)=0,"---",IF(COUNT(J8,L8,N8,P8,R8,T8)&lt;6,"-",SUM(J8,L8,N8,P8,R8,T8)))</f>
        <v>11</v>
      </c>
    </row>
    <row r="9" spans="1:23" ht="18" customHeight="1" x14ac:dyDescent="0.2">
      <c r="A9" s="36">
        <f>IF(U9="---","---",IF(COUNT(#REF!,J9,R9,T9,L9,N9,P9)&lt;6,"-",RANK(U9,U$7:U$9,1)))</f>
        <v>3</v>
      </c>
      <c r="B9" s="37" t="s">
        <v>74</v>
      </c>
      <c r="C9" s="38" t="s">
        <v>171</v>
      </c>
      <c r="D9" s="56">
        <v>15858</v>
      </c>
      <c r="E9" s="39" t="s">
        <v>172</v>
      </c>
      <c r="F9" s="58">
        <f>IF(COUNT(D9)=0,"---",43431-D9)</f>
        <v>27573</v>
      </c>
      <c r="G9" s="60">
        <v>25</v>
      </c>
      <c r="H9" s="41">
        <v>25</v>
      </c>
      <c r="I9" s="48">
        <f>IF(COUNT(G9:H9)=0,"-",IF(COUNT(G9:H9)=1,"-",AVERAGE(G9:H9)))</f>
        <v>25</v>
      </c>
      <c r="J9" s="42">
        <f>IF(I9="-","-",IF(I9="dnf",COUNTA(I$7:I$9),IF(OR(I9="dns",I9="dq"),COUNTA(I$7:I$9)*2,RANK(I9,I$7:I$9,0))))</f>
        <v>3</v>
      </c>
      <c r="K9" s="40">
        <v>21</v>
      </c>
      <c r="L9" s="42">
        <f>IF(K9="-","-",IF(K9="dnf",COUNTA(K$7:K$9),IF(OR(K9="dns",K9="dq"),COUNTA(K$7:K$9)*2,RANK(K9,K$7:K$9,0))))</f>
        <v>2</v>
      </c>
      <c r="M9" s="45">
        <v>34</v>
      </c>
      <c r="N9" s="42">
        <f>IF(M9=0,"-",IF(M9="dnf",COUNTA(M$7:M$9),IF(OR(M9="dns",M9="dq"),COUNTA(M$7:M$9)*2,RANK(M9,M$7:M$9,0))))</f>
        <v>1</v>
      </c>
      <c r="O9" s="43">
        <v>-11</v>
      </c>
      <c r="P9" s="42">
        <f>IF(O9="","-",IF(O9="dnf",COUNTA(O$7:O$9),IF(OR(O9="dns",O9="dq"),COUNTA(O$7:O$9)*2,RANK(O9,O$7:O$9,0))))</f>
        <v>3</v>
      </c>
      <c r="Q9" s="45">
        <v>8</v>
      </c>
      <c r="R9" s="42">
        <f>IF(Q9=0,"-",IF(Q9="dnf",COUNTA(Q$7:Q$9),IF(OR(Q9="dns",Q9="dq"),COUNTA(Q$7:Q$9)*2,RANK(Q9,Q$7:Q$9,0))))</f>
        <v>3</v>
      </c>
      <c r="S9" s="50">
        <v>3.127314814814815E-3</v>
      </c>
      <c r="T9" s="42">
        <f>IF(COUNT(S9)=0,"-",IF(S9="dnf",COUNTA(S$7:S$9),IF(OR(S9="dns",S9="dq"),COUNTA(S$7:S$9)*2,RANK(S9,S$7:S$9,1))))</f>
        <v>3</v>
      </c>
      <c r="U9" s="44">
        <f>IF(SUM(J9,L9,N9,P9,R9,T9)=0,"---",IF(COUNT(J9,L9,N9,P9,R9,T9)&lt;6,"-",SUM(J9,L9,N9,P9,R9,T9)))</f>
        <v>15</v>
      </c>
    </row>
  </sheetData>
  <mergeCells count="13">
    <mergeCell ref="F4:F6"/>
    <mergeCell ref="G4:J4"/>
    <mergeCell ref="K4:L4"/>
    <mergeCell ref="M4:N4"/>
    <mergeCell ref="O4:P4"/>
    <mergeCell ref="S4:T4"/>
    <mergeCell ref="I5:J5"/>
    <mergeCell ref="K5:L5"/>
    <mergeCell ref="M5:N5"/>
    <mergeCell ref="O5:P5"/>
    <mergeCell ref="Q5:R5"/>
    <mergeCell ref="S5:T5"/>
    <mergeCell ref="Q4:R4"/>
  </mergeCells>
  <pageMargins left="0.39370078740157483" right="0.39370078740157483" top="0.59055118110236227" bottom="0.33" header="0.39370078740157483" footer="0.23622047244094491"/>
  <pageSetup paperSize="9" orientation="landscape" horizontalDpi="4294967292" r:id="rId1"/>
  <headerFooter alignWithMargins="0"/>
  <drawing r:id="rId2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W12"/>
  <sheetViews>
    <sheetView zoomScale="120" zoomScaleNormal="120" workbookViewId="0"/>
  </sheetViews>
  <sheetFormatPr defaultColWidth="9.109375" defaultRowHeight="10.199999999999999" x14ac:dyDescent="0.2"/>
  <cols>
    <col min="1" max="1" width="4.6640625" style="19" customWidth="1"/>
    <col min="2" max="2" width="13" style="19" customWidth="1"/>
    <col min="3" max="3" width="13.6640625" style="19" customWidth="1"/>
    <col min="4" max="4" width="9.109375" style="19" bestFit="1" customWidth="1"/>
    <col min="5" max="5" width="20.77734375" style="19" customWidth="1"/>
    <col min="6" max="6" width="2.6640625" style="19" customWidth="1"/>
    <col min="7" max="8" width="3" style="19" bestFit="1" customWidth="1"/>
    <col min="9" max="9" width="4.109375" style="19" bestFit="1" customWidth="1"/>
    <col min="10" max="10" width="3.6640625" style="19" customWidth="1"/>
    <col min="11" max="11" width="4.109375" style="19" bestFit="1" customWidth="1"/>
    <col min="12" max="12" width="3.6640625" style="19" customWidth="1"/>
    <col min="13" max="13" width="4.6640625" style="19" customWidth="1"/>
    <col min="14" max="14" width="3.6640625" style="19" customWidth="1"/>
    <col min="15" max="15" width="6.5546875" style="49" customWidth="1"/>
    <col min="16" max="16" width="4.88671875" style="19" customWidth="1"/>
    <col min="17" max="17" width="5.44140625" style="19" customWidth="1"/>
    <col min="18" max="18" width="3.6640625" style="19" customWidth="1"/>
    <col min="19" max="19" width="6.44140625" style="19" customWidth="1"/>
    <col min="20" max="20" width="3.6640625" style="19" customWidth="1"/>
    <col min="21" max="21" width="6" style="46" customWidth="1"/>
    <col min="22" max="16384" width="9.109375" style="19"/>
  </cols>
  <sheetData>
    <row r="1" spans="1:23" s="7" customFormat="1" ht="22.8" x14ac:dyDescent="0.25">
      <c r="A1" s="1"/>
      <c r="B1" s="2" t="s">
        <v>0</v>
      </c>
      <c r="C1" s="3" t="s">
        <v>38</v>
      </c>
      <c r="D1" s="4"/>
      <c r="E1" s="4"/>
      <c r="F1" s="4"/>
      <c r="G1" s="5"/>
      <c r="H1" s="5"/>
      <c r="I1" s="5"/>
      <c r="J1" s="5"/>
      <c r="K1" s="5"/>
      <c r="L1" s="5"/>
      <c r="M1" s="5"/>
      <c r="N1" s="5"/>
      <c r="O1" s="5"/>
      <c r="Q1" s="5"/>
      <c r="R1" s="5"/>
      <c r="S1" s="5"/>
      <c r="T1" s="5"/>
      <c r="U1" s="6" t="s">
        <v>32</v>
      </c>
    </row>
    <row r="2" spans="1:23" s="7" customFormat="1" ht="24.6" x14ac:dyDescent="0.25">
      <c r="A2" s="8"/>
      <c r="B2" s="2" t="s">
        <v>1</v>
      </c>
      <c r="C2" s="3" t="s">
        <v>99</v>
      </c>
      <c r="F2" s="9"/>
      <c r="G2" s="5"/>
      <c r="H2" s="5"/>
      <c r="I2" s="5"/>
      <c r="J2" s="5"/>
      <c r="K2" s="5"/>
      <c r="L2" s="5"/>
      <c r="M2" s="5"/>
      <c r="N2" s="5"/>
      <c r="O2" s="5"/>
      <c r="Q2" s="5"/>
      <c r="R2" s="5"/>
      <c r="S2" s="5"/>
      <c r="T2" s="5"/>
      <c r="U2" s="52" t="s">
        <v>33</v>
      </c>
      <c r="W2" s="11"/>
    </row>
    <row r="3" spans="1:23" s="7" customFormat="1" ht="25.2" thickBot="1" x14ac:dyDescent="0.35">
      <c r="A3" s="8"/>
      <c r="B3" s="12" t="s">
        <v>2</v>
      </c>
      <c r="C3" s="3">
        <v>15</v>
      </c>
      <c r="D3" s="55" t="s">
        <v>30</v>
      </c>
      <c r="E3" s="9"/>
      <c r="F3" s="9"/>
      <c r="G3" s="10"/>
      <c r="H3" s="10"/>
      <c r="I3" s="10"/>
      <c r="J3" s="10"/>
      <c r="K3" s="10"/>
      <c r="L3" s="10"/>
      <c r="M3" s="10"/>
      <c r="N3" s="10"/>
      <c r="O3" s="10"/>
      <c r="Q3" s="10"/>
      <c r="R3" s="10"/>
      <c r="S3" s="10"/>
      <c r="T3" s="10"/>
      <c r="U3" s="13" t="s">
        <v>34</v>
      </c>
    </row>
    <row r="4" spans="1:23" ht="12.75" customHeight="1" x14ac:dyDescent="0.2">
      <c r="A4" s="14"/>
      <c r="B4" s="15"/>
      <c r="C4" s="15"/>
      <c r="D4" s="16" t="s">
        <v>3</v>
      </c>
      <c r="E4" s="17" t="s">
        <v>4</v>
      </c>
      <c r="F4" s="183" t="s">
        <v>5</v>
      </c>
      <c r="G4" s="186" t="s">
        <v>6</v>
      </c>
      <c r="H4" s="174"/>
      <c r="I4" s="174"/>
      <c r="J4" s="175"/>
      <c r="K4" s="187" t="s">
        <v>27</v>
      </c>
      <c r="L4" s="188"/>
      <c r="M4" s="189" t="s">
        <v>18</v>
      </c>
      <c r="N4" s="180"/>
      <c r="O4" s="190" t="s">
        <v>29</v>
      </c>
      <c r="P4" s="188"/>
      <c r="Q4" s="179" t="s">
        <v>17</v>
      </c>
      <c r="R4" s="180"/>
      <c r="S4" s="179" t="s">
        <v>24</v>
      </c>
      <c r="T4" s="180"/>
      <c r="U4" s="18" t="s">
        <v>35</v>
      </c>
    </row>
    <row r="5" spans="1:23" x14ac:dyDescent="0.2">
      <c r="A5" s="20" t="s">
        <v>7</v>
      </c>
      <c r="B5" s="21" t="s">
        <v>8</v>
      </c>
      <c r="C5" s="22" t="s">
        <v>9</v>
      </c>
      <c r="D5" s="23" t="s">
        <v>10</v>
      </c>
      <c r="E5" s="24" t="s">
        <v>11</v>
      </c>
      <c r="F5" s="184"/>
      <c r="G5" s="151" t="s">
        <v>12</v>
      </c>
      <c r="H5" s="25" t="s">
        <v>13</v>
      </c>
      <c r="I5" s="163" t="s">
        <v>23</v>
      </c>
      <c r="J5" s="164"/>
      <c r="K5" s="191" t="s">
        <v>28</v>
      </c>
      <c r="L5" s="192"/>
      <c r="M5" s="193" t="s">
        <v>21</v>
      </c>
      <c r="N5" s="164"/>
      <c r="O5" s="194" t="s">
        <v>19</v>
      </c>
      <c r="P5" s="192"/>
      <c r="Q5" s="167" t="s">
        <v>20</v>
      </c>
      <c r="R5" s="164"/>
      <c r="S5" s="167" t="s">
        <v>25</v>
      </c>
      <c r="T5" s="164"/>
      <c r="U5" s="26" t="s">
        <v>36</v>
      </c>
    </row>
    <row r="6" spans="1:23" ht="10.8" thickBot="1" x14ac:dyDescent="0.25">
      <c r="A6" s="27"/>
      <c r="B6" s="28"/>
      <c r="C6" s="28"/>
      <c r="D6" s="29"/>
      <c r="E6" s="30"/>
      <c r="F6" s="185"/>
      <c r="G6" s="59" t="s">
        <v>14</v>
      </c>
      <c r="H6" s="32" t="s">
        <v>14</v>
      </c>
      <c r="I6" s="33" t="s">
        <v>14</v>
      </c>
      <c r="J6" s="34" t="s">
        <v>15</v>
      </c>
      <c r="K6" s="53" t="s">
        <v>14</v>
      </c>
      <c r="L6" s="54" t="s">
        <v>15</v>
      </c>
      <c r="M6" s="31" t="s">
        <v>22</v>
      </c>
      <c r="N6" s="34" t="s">
        <v>15</v>
      </c>
      <c r="O6" s="47" t="s">
        <v>14</v>
      </c>
      <c r="P6" s="34" t="s">
        <v>15</v>
      </c>
      <c r="Q6" s="31" t="s">
        <v>16</v>
      </c>
      <c r="R6" s="34" t="s">
        <v>15</v>
      </c>
      <c r="S6" s="51" t="s">
        <v>26</v>
      </c>
      <c r="T6" s="34" t="s">
        <v>15</v>
      </c>
      <c r="U6" s="35"/>
    </row>
    <row r="7" spans="1:23" ht="18" customHeight="1" x14ac:dyDescent="0.2">
      <c r="A7" s="36">
        <f>IF(U7="---","---",IF(COUNT(#REF!,J7,R7,T7,L7,N7,P7)&lt;6,"-",RANK(U7,U$7:U$12,1)))</f>
        <v>1</v>
      </c>
      <c r="B7" s="37" t="s">
        <v>100</v>
      </c>
      <c r="C7" s="38" t="s">
        <v>101</v>
      </c>
      <c r="D7" s="56">
        <v>15615</v>
      </c>
      <c r="E7" s="39" t="s">
        <v>58</v>
      </c>
      <c r="F7" s="58">
        <f t="shared" ref="F7:F12" si="0">IF(COUNT(D7)=0,"---",43431-D7)</f>
        <v>27816</v>
      </c>
      <c r="G7" s="60">
        <v>42</v>
      </c>
      <c r="H7" s="41">
        <v>47</v>
      </c>
      <c r="I7" s="48">
        <f t="shared" ref="I7:I12" si="1">IF(COUNT(G7:H7)=0,"-",IF(COUNT(G7:H7)=1,"-",AVERAGE(G7:H7)))</f>
        <v>44.5</v>
      </c>
      <c r="J7" s="42">
        <f t="shared" ref="J7:J12" si="2">IF(I7="-","-",IF(I7="dnf",COUNTA(I$7:I$12),IF(OR(I7="dns",I7="dq"),COUNTA(I$7:I$12)*2,RANK(I7,I$7:I$12,0))))</f>
        <v>2</v>
      </c>
      <c r="K7" s="40">
        <v>20</v>
      </c>
      <c r="L7" s="42">
        <f t="shared" ref="L7:L12" si="3">IF(K7="-","-",IF(K7="dnf",COUNTA(K$7:K$12),IF(OR(K7="dns",K7="dq"),COUNTA(K$7:K$12)*2,RANK(K7,K$7:K$12,0))))</f>
        <v>2</v>
      </c>
      <c r="M7" s="45">
        <v>33</v>
      </c>
      <c r="N7" s="42">
        <f t="shared" ref="N7:N12" si="4">IF(M7=0,"-",IF(M7="dnf",COUNTA(M$7:M$12),IF(OR(M7="dns",M7="dq"),COUNTA(M$7:M$12)*2,RANK(M7,M$7:M$12,0))))</f>
        <v>2</v>
      </c>
      <c r="O7" s="43">
        <v>7</v>
      </c>
      <c r="P7" s="42">
        <f t="shared" ref="P7:P12" si="5">IF(O7="","-",IF(O7="dnf",COUNTA(O$7:O$12),IF(OR(O7="dns",O7="dq"),COUNTA(O$7:O$12)*2,RANK(O7,O$7:O$12,0))))</f>
        <v>3</v>
      </c>
      <c r="Q7" s="45">
        <v>27</v>
      </c>
      <c r="R7" s="42">
        <f t="shared" ref="R7:R12" si="6">IF(Q7=0,"-",IF(Q7="dnf",COUNTA(Q$7:Q$12),IF(OR(Q7="dns",Q7="dq"),COUNTA(Q$7:Q$12)*2,RANK(Q7,Q$7:Q$12,0))))</f>
        <v>1</v>
      </c>
      <c r="S7" s="50">
        <v>2.1769675925925928E-3</v>
      </c>
      <c r="T7" s="42">
        <f>IF(COUNT(S7)=0,"-",IF(S7="dnf",COUNTA(S$7:S$12),IF(OR(S7="dns",S7="dq"),COUNTA(S$7:S$12)*2,RANK(S7,S$7:S$12,1))))</f>
        <v>3</v>
      </c>
      <c r="U7" s="44">
        <f>IF(SUM(J7,L7,N7,P7,R7,T7)=0,"---",IF(COUNT(J7,L7,N7,P7,R7,T7)&lt;6,"-",SUM(J7,L7,N7,P7,R7,T7)))</f>
        <v>13</v>
      </c>
    </row>
    <row r="8" spans="1:23" ht="18" customHeight="1" x14ac:dyDescent="0.2">
      <c r="A8" s="36">
        <f>IF(U8="---","---",IF(COUNT(#REF!,J8,R8,T8,L8,N8,P8)&lt;6,"-",RANK(U8,U$7:U$12,1)))</f>
        <v>2</v>
      </c>
      <c r="B8" s="37" t="s">
        <v>102</v>
      </c>
      <c r="C8" s="38" t="s">
        <v>103</v>
      </c>
      <c r="D8" s="56">
        <v>14281</v>
      </c>
      <c r="E8" s="39" t="s">
        <v>61</v>
      </c>
      <c r="F8" s="58">
        <f t="shared" si="0"/>
        <v>29150</v>
      </c>
      <c r="G8" s="60">
        <v>41</v>
      </c>
      <c r="H8" s="41">
        <v>41</v>
      </c>
      <c r="I8" s="48">
        <f t="shared" si="1"/>
        <v>41</v>
      </c>
      <c r="J8" s="42">
        <f t="shared" si="2"/>
        <v>4</v>
      </c>
      <c r="K8" s="40">
        <v>29</v>
      </c>
      <c r="L8" s="42">
        <f t="shared" si="3"/>
        <v>1</v>
      </c>
      <c r="M8" s="45">
        <v>30</v>
      </c>
      <c r="N8" s="42">
        <f t="shared" si="4"/>
        <v>3</v>
      </c>
      <c r="O8" s="43">
        <v>11</v>
      </c>
      <c r="P8" s="42">
        <f t="shared" si="5"/>
        <v>2</v>
      </c>
      <c r="Q8" s="45">
        <v>26</v>
      </c>
      <c r="R8" s="42">
        <f t="shared" si="6"/>
        <v>2</v>
      </c>
      <c r="S8" s="50">
        <v>3.41087962962963E-3</v>
      </c>
      <c r="T8" s="42">
        <f>IF(COUNT(S8)=0,"-",IF(S8="dnf",COUNTA(S$7:S$12),IF(OR(S8="dns",S8="dq"),COUNTA(S$7:S$12)*2,RANK(S8,S$7:S$12,1))))</f>
        <v>4</v>
      </c>
      <c r="U8" s="44">
        <f>IF(SUM(J8,L8,N8,P8,R8,T8)=0,"---",IF(COUNT(J8,L8,N8,P8,R8,T8)&lt;6,"-",SUM(J8,L8,N8,P8,R8,T8)))</f>
        <v>16</v>
      </c>
    </row>
    <row r="9" spans="1:23" ht="18" customHeight="1" x14ac:dyDescent="0.2">
      <c r="A9" s="36">
        <v>3</v>
      </c>
      <c r="B9" s="37" t="s">
        <v>104</v>
      </c>
      <c r="C9" s="38" t="s">
        <v>105</v>
      </c>
      <c r="D9" s="56">
        <v>14982</v>
      </c>
      <c r="E9" s="39" t="s">
        <v>95</v>
      </c>
      <c r="F9" s="58">
        <f t="shared" si="0"/>
        <v>28449</v>
      </c>
      <c r="G9" s="60">
        <v>44</v>
      </c>
      <c r="H9" s="41">
        <v>45</v>
      </c>
      <c r="I9" s="48">
        <f t="shared" si="1"/>
        <v>44.5</v>
      </c>
      <c r="J9" s="42">
        <f t="shared" si="2"/>
        <v>2</v>
      </c>
      <c r="K9" s="40">
        <v>7</v>
      </c>
      <c r="L9" s="42">
        <f t="shared" si="3"/>
        <v>4</v>
      </c>
      <c r="M9" s="45">
        <v>36</v>
      </c>
      <c r="N9" s="42">
        <f t="shared" si="4"/>
        <v>1</v>
      </c>
      <c r="O9" s="43">
        <v>-2</v>
      </c>
      <c r="P9" s="42">
        <f t="shared" si="5"/>
        <v>5</v>
      </c>
      <c r="Q9" s="45">
        <v>18</v>
      </c>
      <c r="R9" s="42">
        <f t="shared" si="6"/>
        <v>3</v>
      </c>
      <c r="S9" s="50">
        <v>1.8506944444444445E-3</v>
      </c>
      <c r="T9" s="42">
        <f>IF(COUNT(S9)=0,"-",IF(S9="dnf",COUNTA(S$7:S$12),IF(OR(S9="dns",S9="dq"),COUNTA(S$7:S$12)*2,RANK(S9,S$7:S$12,1))))</f>
        <v>1</v>
      </c>
      <c r="U9" s="44">
        <f>IF(SUM(J9,L9,N9,P9,R9,T9)=0,"---",IF(COUNT(J9,L9,N9,P9,R9,T9)&lt;6,"-",SUM(J9,L9,N9,P9,R9,T9)))</f>
        <v>16</v>
      </c>
    </row>
    <row r="10" spans="1:23" ht="18" customHeight="1" x14ac:dyDescent="0.2">
      <c r="A10" s="36">
        <f>IF(U10="---","---",IF(COUNT(#REF!,J10,R10,T10,L10,N10,P10)&lt;6,"-",RANK(U10,U$7:U$12,1)))</f>
        <v>4</v>
      </c>
      <c r="B10" s="37" t="s">
        <v>106</v>
      </c>
      <c r="C10" s="38" t="s">
        <v>107</v>
      </c>
      <c r="D10" s="56">
        <v>15223</v>
      </c>
      <c r="E10" s="39" t="s">
        <v>61</v>
      </c>
      <c r="F10" s="58">
        <f t="shared" si="0"/>
        <v>28208</v>
      </c>
      <c r="G10" s="60">
        <v>46</v>
      </c>
      <c r="H10" s="41">
        <v>47</v>
      </c>
      <c r="I10" s="48">
        <f t="shared" si="1"/>
        <v>46.5</v>
      </c>
      <c r="J10" s="42">
        <f t="shared" si="2"/>
        <v>1</v>
      </c>
      <c r="K10" s="40">
        <v>10</v>
      </c>
      <c r="L10" s="42">
        <f t="shared" si="3"/>
        <v>3</v>
      </c>
      <c r="M10" s="45">
        <v>25</v>
      </c>
      <c r="N10" s="42">
        <f t="shared" si="4"/>
        <v>5</v>
      </c>
      <c r="O10" s="43">
        <v>13</v>
      </c>
      <c r="P10" s="42">
        <f t="shared" si="5"/>
        <v>1</v>
      </c>
      <c r="Q10" s="45">
        <v>3</v>
      </c>
      <c r="R10" s="42">
        <f t="shared" si="6"/>
        <v>5</v>
      </c>
      <c r="S10" s="50">
        <v>2.0196759259259261E-3</v>
      </c>
      <c r="T10" s="42">
        <f>IF(COUNT(S10)=0,"-",IF(S10="dnf",COUNTA(S$7:S$12),IF(OR(S10="dns",S10="dq"),COUNTA(S$7:S$12)*2,RANK(S10,S$7:S$12,1))))</f>
        <v>2</v>
      </c>
      <c r="U10" s="44">
        <f>IF(SUM(J10,L10,N10,P10,R10,T10)=0,"---",IF(COUNT(J10,L10,N10,P10,R10,T10)&lt;6,"-",SUM(J10,L10,N10,P10,R10,T10)))</f>
        <v>17</v>
      </c>
    </row>
    <row r="11" spans="1:23" ht="18" customHeight="1" x14ac:dyDescent="0.2">
      <c r="A11" s="36">
        <f>IF(U11="---","---",IF(COUNT(#REF!,J11,R11,T11,L11,N11,P11)&lt;6,"-",RANK(U11,U$7:U$12,1)))</f>
        <v>5</v>
      </c>
      <c r="B11" s="37" t="s">
        <v>108</v>
      </c>
      <c r="C11" s="38" t="s">
        <v>109</v>
      </c>
      <c r="D11" s="56">
        <v>14685</v>
      </c>
      <c r="E11" s="39" t="s">
        <v>58</v>
      </c>
      <c r="F11" s="58">
        <f t="shared" si="0"/>
        <v>28746</v>
      </c>
      <c r="G11" s="60">
        <v>43</v>
      </c>
      <c r="H11" s="41">
        <v>34</v>
      </c>
      <c r="I11" s="48">
        <f t="shared" si="1"/>
        <v>38.5</v>
      </c>
      <c r="J11" s="42">
        <f t="shared" si="2"/>
        <v>5</v>
      </c>
      <c r="K11" s="40">
        <v>1</v>
      </c>
      <c r="L11" s="42">
        <f t="shared" si="3"/>
        <v>5</v>
      </c>
      <c r="M11" s="45">
        <v>28</v>
      </c>
      <c r="N11" s="42">
        <f t="shared" si="4"/>
        <v>4</v>
      </c>
      <c r="O11" s="43">
        <v>2</v>
      </c>
      <c r="P11" s="42">
        <f t="shared" si="5"/>
        <v>4</v>
      </c>
      <c r="Q11" s="45">
        <v>12</v>
      </c>
      <c r="R11" s="42">
        <f t="shared" si="6"/>
        <v>4</v>
      </c>
      <c r="S11" s="50" t="s">
        <v>110</v>
      </c>
      <c r="T11" s="42">
        <v>5</v>
      </c>
      <c r="U11" s="44">
        <f>IF(SUM(J11,L11,N11,P11,R11,T11)=0,"---",IF(COUNT(J11,L11,N11,P11,R11,T11)&lt;6,"-",SUM(J11,L11,N11,P11,R11,T11)))</f>
        <v>27</v>
      </c>
    </row>
    <row r="12" spans="1:23" ht="18" customHeight="1" x14ac:dyDescent="0.2">
      <c r="A12" s="36"/>
      <c r="B12" s="37" t="s">
        <v>111</v>
      </c>
      <c r="C12" s="38" t="s">
        <v>112</v>
      </c>
      <c r="D12" s="56">
        <v>14992</v>
      </c>
      <c r="E12" s="39" t="s">
        <v>72</v>
      </c>
      <c r="F12" s="58">
        <f t="shared" si="0"/>
        <v>28439</v>
      </c>
      <c r="G12" s="60"/>
      <c r="H12" s="41"/>
      <c r="I12" s="48" t="str">
        <f t="shared" si="1"/>
        <v>-</v>
      </c>
      <c r="J12" s="42" t="str">
        <f t="shared" si="2"/>
        <v>-</v>
      </c>
      <c r="K12" s="40" t="s">
        <v>31</v>
      </c>
      <c r="L12" s="42" t="str">
        <f t="shared" si="3"/>
        <v>-</v>
      </c>
      <c r="M12" s="45"/>
      <c r="N12" s="42" t="str">
        <f t="shared" si="4"/>
        <v>-</v>
      </c>
      <c r="O12" s="43"/>
      <c r="P12" s="42" t="str">
        <f t="shared" si="5"/>
        <v>-</v>
      </c>
      <c r="Q12" s="45"/>
      <c r="R12" s="42" t="str">
        <f t="shared" si="6"/>
        <v>-</v>
      </c>
      <c r="S12" s="50"/>
      <c r="T12" s="42" t="str">
        <f>IF(COUNT(S12)=0,"-",IF(S12="dnf",COUNTA(S$7:S$12),IF(OR(S12="dns",S12="dq"),COUNTA(S$7:S$12)*2,RANK(S12,S$7:S$12,1))))</f>
        <v>-</v>
      </c>
      <c r="U12" s="44" t="s">
        <v>113</v>
      </c>
    </row>
  </sheetData>
  <mergeCells count="13">
    <mergeCell ref="S4:T4"/>
    <mergeCell ref="I5:J5"/>
    <mergeCell ref="K5:L5"/>
    <mergeCell ref="M5:N5"/>
    <mergeCell ref="O5:P5"/>
    <mergeCell ref="Q5:R5"/>
    <mergeCell ref="S5:T5"/>
    <mergeCell ref="Q4:R4"/>
    <mergeCell ref="F4:F6"/>
    <mergeCell ref="G4:J4"/>
    <mergeCell ref="K4:L4"/>
    <mergeCell ref="M4:N4"/>
    <mergeCell ref="O4:P4"/>
  </mergeCells>
  <pageMargins left="0.39370078740157483" right="0.39370078740157483" top="0.59055118110236227" bottom="0.33" header="0.39370078740157483" footer="0.23622047244094491"/>
  <pageSetup paperSize="9" orientation="landscape" horizontalDpi="4294967292" r:id="rId1"/>
  <headerFooter alignWithMargins="0"/>
  <drawing r:id="rId2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W7"/>
  <sheetViews>
    <sheetView zoomScale="120" zoomScaleNormal="120" workbookViewId="0"/>
  </sheetViews>
  <sheetFormatPr defaultColWidth="9.109375" defaultRowHeight="10.199999999999999" x14ac:dyDescent="0.2"/>
  <cols>
    <col min="1" max="1" width="4.6640625" style="19" customWidth="1"/>
    <col min="2" max="2" width="9" style="19" customWidth="1"/>
    <col min="3" max="3" width="13.6640625" style="19" customWidth="1"/>
    <col min="4" max="4" width="9.109375" style="19" bestFit="1" customWidth="1"/>
    <col min="5" max="5" width="20.77734375" style="19" customWidth="1"/>
    <col min="6" max="6" width="2.6640625" style="19" customWidth="1"/>
    <col min="7" max="8" width="3" style="19" bestFit="1" customWidth="1"/>
    <col min="9" max="9" width="4.109375" style="19" bestFit="1" customWidth="1"/>
    <col min="10" max="10" width="3.6640625" style="19" customWidth="1"/>
    <col min="11" max="11" width="4.109375" style="19" bestFit="1" customWidth="1"/>
    <col min="12" max="12" width="3.6640625" style="19" customWidth="1"/>
    <col min="13" max="13" width="4.6640625" style="19" customWidth="1"/>
    <col min="14" max="14" width="3.6640625" style="19" customWidth="1"/>
    <col min="15" max="15" width="6.5546875" style="49" customWidth="1"/>
    <col min="16" max="16" width="4.88671875" style="19" customWidth="1"/>
    <col min="17" max="17" width="5.44140625" style="19" customWidth="1"/>
    <col min="18" max="18" width="3.6640625" style="19" customWidth="1"/>
    <col min="19" max="19" width="6.44140625" style="19" customWidth="1"/>
    <col min="20" max="20" width="3.6640625" style="19" customWidth="1"/>
    <col min="21" max="21" width="6" style="46" customWidth="1"/>
    <col min="22" max="16384" width="9.109375" style="19"/>
  </cols>
  <sheetData>
    <row r="1" spans="1:23" s="7" customFormat="1" ht="22.8" x14ac:dyDescent="0.25">
      <c r="A1" s="1"/>
      <c r="B1" s="2" t="s">
        <v>0</v>
      </c>
      <c r="C1" s="3" t="s">
        <v>40</v>
      </c>
      <c r="D1" s="4"/>
      <c r="E1" s="4"/>
      <c r="F1" s="4"/>
      <c r="G1" s="5"/>
      <c r="H1" s="5"/>
      <c r="I1" s="5"/>
      <c r="J1" s="5"/>
      <c r="K1" s="5"/>
      <c r="L1" s="5"/>
      <c r="M1" s="5"/>
      <c r="N1" s="5"/>
      <c r="O1" s="5"/>
      <c r="Q1" s="5"/>
      <c r="R1" s="5"/>
      <c r="S1" s="5"/>
      <c r="T1" s="5"/>
      <c r="U1" s="6" t="s">
        <v>32</v>
      </c>
    </row>
    <row r="2" spans="1:23" s="7" customFormat="1" ht="24.6" x14ac:dyDescent="0.25">
      <c r="A2" s="8"/>
      <c r="B2" s="2" t="s">
        <v>1</v>
      </c>
      <c r="C2" s="3" t="s">
        <v>114</v>
      </c>
      <c r="F2" s="9"/>
      <c r="G2" s="5"/>
      <c r="H2" s="5"/>
      <c r="I2" s="5"/>
      <c r="J2" s="5"/>
      <c r="K2" s="5"/>
      <c r="L2" s="5"/>
      <c r="M2" s="5"/>
      <c r="N2" s="5"/>
      <c r="O2" s="5"/>
      <c r="Q2" s="5"/>
      <c r="R2" s="5"/>
      <c r="S2" s="5"/>
      <c r="T2" s="5"/>
      <c r="U2" s="52" t="s">
        <v>33</v>
      </c>
      <c r="W2" s="11"/>
    </row>
    <row r="3" spans="1:23" s="7" customFormat="1" ht="25.2" thickBot="1" x14ac:dyDescent="0.35">
      <c r="A3" s="8"/>
      <c r="B3" s="12" t="s">
        <v>2</v>
      </c>
      <c r="C3" s="3">
        <v>16</v>
      </c>
      <c r="D3" s="55" t="s">
        <v>30</v>
      </c>
      <c r="E3" s="9"/>
      <c r="F3" s="9"/>
      <c r="G3" s="10"/>
      <c r="H3" s="10"/>
      <c r="I3" s="10"/>
      <c r="J3" s="10"/>
      <c r="K3" s="10"/>
      <c r="L3" s="10"/>
      <c r="M3" s="10"/>
      <c r="N3" s="10"/>
      <c r="O3" s="10"/>
      <c r="Q3" s="10"/>
      <c r="R3" s="10"/>
      <c r="S3" s="10"/>
      <c r="T3" s="10"/>
      <c r="U3" s="13" t="s">
        <v>34</v>
      </c>
    </row>
    <row r="4" spans="1:23" ht="12.75" customHeight="1" x14ac:dyDescent="0.2">
      <c r="A4" s="14"/>
      <c r="B4" s="15"/>
      <c r="C4" s="15"/>
      <c r="D4" s="16" t="s">
        <v>3</v>
      </c>
      <c r="E4" s="17" t="s">
        <v>4</v>
      </c>
      <c r="F4" s="183" t="s">
        <v>5</v>
      </c>
      <c r="G4" s="186" t="s">
        <v>6</v>
      </c>
      <c r="H4" s="174"/>
      <c r="I4" s="174"/>
      <c r="J4" s="175"/>
      <c r="K4" s="187" t="s">
        <v>27</v>
      </c>
      <c r="L4" s="188"/>
      <c r="M4" s="189" t="s">
        <v>18</v>
      </c>
      <c r="N4" s="180"/>
      <c r="O4" s="190" t="s">
        <v>29</v>
      </c>
      <c r="P4" s="188"/>
      <c r="Q4" s="179" t="s">
        <v>17</v>
      </c>
      <c r="R4" s="180"/>
      <c r="S4" s="179" t="s">
        <v>24</v>
      </c>
      <c r="T4" s="180"/>
      <c r="U4" s="18" t="s">
        <v>35</v>
      </c>
    </row>
    <row r="5" spans="1:23" x14ac:dyDescent="0.2">
      <c r="A5" s="20" t="s">
        <v>7</v>
      </c>
      <c r="B5" s="21" t="s">
        <v>8</v>
      </c>
      <c r="C5" s="22" t="s">
        <v>9</v>
      </c>
      <c r="D5" s="23" t="s">
        <v>10</v>
      </c>
      <c r="E5" s="24" t="s">
        <v>11</v>
      </c>
      <c r="F5" s="184"/>
      <c r="G5" s="151" t="s">
        <v>12</v>
      </c>
      <c r="H5" s="25" t="s">
        <v>13</v>
      </c>
      <c r="I5" s="163" t="s">
        <v>23</v>
      </c>
      <c r="J5" s="164"/>
      <c r="K5" s="191" t="s">
        <v>28</v>
      </c>
      <c r="L5" s="192"/>
      <c r="M5" s="193" t="s">
        <v>21</v>
      </c>
      <c r="N5" s="164"/>
      <c r="O5" s="194" t="s">
        <v>19</v>
      </c>
      <c r="P5" s="192"/>
      <c r="Q5" s="167" t="s">
        <v>20</v>
      </c>
      <c r="R5" s="164"/>
      <c r="S5" s="167" t="s">
        <v>25</v>
      </c>
      <c r="T5" s="164"/>
      <c r="U5" s="26" t="s">
        <v>36</v>
      </c>
    </row>
    <row r="6" spans="1:23" ht="10.8" thickBot="1" x14ac:dyDescent="0.25">
      <c r="A6" s="27"/>
      <c r="B6" s="28"/>
      <c r="C6" s="28"/>
      <c r="D6" s="29"/>
      <c r="E6" s="30"/>
      <c r="F6" s="185"/>
      <c r="G6" s="59" t="s">
        <v>14</v>
      </c>
      <c r="H6" s="32" t="s">
        <v>14</v>
      </c>
      <c r="I6" s="33" t="s">
        <v>14</v>
      </c>
      <c r="J6" s="34" t="s">
        <v>15</v>
      </c>
      <c r="K6" s="53" t="s">
        <v>14</v>
      </c>
      <c r="L6" s="54" t="s">
        <v>15</v>
      </c>
      <c r="M6" s="31" t="s">
        <v>22</v>
      </c>
      <c r="N6" s="34" t="s">
        <v>15</v>
      </c>
      <c r="O6" s="47" t="s">
        <v>14</v>
      </c>
      <c r="P6" s="34" t="s">
        <v>15</v>
      </c>
      <c r="Q6" s="31" t="s">
        <v>16</v>
      </c>
      <c r="R6" s="34" t="s">
        <v>15</v>
      </c>
      <c r="S6" s="51" t="s">
        <v>26</v>
      </c>
      <c r="T6" s="34" t="s">
        <v>15</v>
      </c>
      <c r="U6" s="35"/>
    </row>
    <row r="7" spans="1:23" ht="18" customHeight="1" x14ac:dyDescent="0.2">
      <c r="A7" s="36">
        <f>IF(U7="---","---",IF(COUNT(#REF!,J7,R7,T7,L7,N7,P7)&lt;6,"-",RANK(U7,U$7:U$7,1)))</f>
        <v>1</v>
      </c>
      <c r="B7" s="37" t="s">
        <v>124</v>
      </c>
      <c r="C7" s="38" t="s">
        <v>125</v>
      </c>
      <c r="D7" s="56">
        <v>13892</v>
      </c>
      <c r="E7" s="39" t="s">
        <v>72</v>
      </c>
      <c r="F7" s="58">
        <f>IF(COUNT(D7)=0,"---",43431-D7)</f>
        <v>29539</v>
      </c>
      <c r="G7" s="60">
        <v>30</v>
      </c>
      <c r="H7" s="41">
        <v>25</v>
      </c>
      <c r="I7" s="48">
        <f t="shared" ref="I7" si="0">IF(COUNT(G7:H7)=0,"-",IF(COUNT(G7:H7)=1,"-",AVERAGE(G7:H7)))</f>
        <v>27.5</v>
      </c>
      <c r="J7" s="42">
        <f>IF(I7="-","-",IF(I7="dnf",COUNTA(I$7:I$7),IF(OR(I7="dns",I7="dq"),COUNTA(I$7:I$7)*2,RANK(I7,I$7:I$7,0))))</f>
        <v>1</v>
      </c>
      <c r="K7" s="40">
        <v>19</v>
      </c>
      <c r="L7" s="42">
        <f>IF(K7="-","-",IF(K7="dnf",COUNTA(K$7:K$7),IF(OR(K7="dns",K7="dq"),COUNTA(K$7:K$7)*2,RANK(K7,K$7:K$7,0))))</f>
        <v>1</v>
      </c>
      <c r="M7" s="45">
        <v>33</v>
      </c>
      <c r="N7" s="42">
        <f>IF(M7=0,"-",IF(M7="dnf",COUNTA(M$7:M$7),IF(OR(M7="dns",M7="dq"),COUNTA(M$7:M$7)*2,RANK(M7,M$7:M$7,0))))</f>
        <v>1</v>
      </c>
      <c r="O7" s="43">
        <v>9</v>
      </c>
      <c r="P7" s="42">
        <f>IF(O7="","-",IF(O7="dnf",COUNTA(O$7:O$7),IF(OR(O7="dns",O7="dq"),COUNTA(O$7:O$7)*2,RANK(O7,O$7:O$7,0))))</f>
        <v>1</v>
      </c>
      <c r="Q7" s="45">
        <v>12</v>
      </c>
      <c r="R7" s="42">
        <f>IF(Q7=0,"-",IF(Q7="dnf",COUNTA(Q$7:Q$7),IF(OR(Q7="dns",Q7="dq"),COUNTA(Q$7:Q$7)*2,RANK(Q7,Q$7:Q$7,0))))</f>
        <v>1</v>
      </c>
      <c r="S7" s="50">
        <v>3.2893518518518519E-3</v>
      </c>
      <c r="T7" s="42">
        <f>IF(COUNT(S7)=0,"-",IF(S7="dnf",COUNTA(S$7:S$7),IF(OR(S7="dns",S7="dq"),COUNTA(S$7:S$7)*2,RANK(S7,S$7:S$7,1))))</f>
        <v>1</v>
      </c>
      <c r="U7" s="44">
        <f>IF(SUM(J7,L7,N7,P7,R7,T7)=0,"---",IF(COUNT(J7,L7,N7,P7,R7,T7)&lt;6,"-",SUM(J7,L7,N7,P7,R7,T7)))</f>
        <v>6</v>
      </c>
    </row>
  </sheetData>
  <mergeCells count="13">
    <mergeCell ref="S4:T4"/>
    <mergeCell ref="I5:J5"/>
    <mergeCell ref="K5:L5"/>
    <mergeCell ref="M5:N5"/>
    <mergeCell ref="O5:P5"/>
    <mergeCell ref="Q5:R5"/>
    <mergeCell ref="S5:T5"/>
    <mergeCell ref="Q4:R4"/>
    <mergeCell ref="F4:F6"/>
    <mergeCell ref="G4:J4"/>
    <mergeCell ref="K4:L4"/>
    <mergeCell ref="M4:N4"/>
    <mergeCell ref="O4:P4"/>
  </mergeCells>
  <pageMargins left="0.39370078740157483" right="0.39370078740157483" top="0.59055118110236227" bottom="0.33" header="0.39370078740157483" footer="0.23622047244094491"/>
  <pageSetup paperSize="9" orientation="landscape" horizontalDpi="4294967292" r:id="rId1"/>
  <headerFooter alignWithMargins="0"/>
  <drawing r:id="rId2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W10"/>
  <sheetViews>
    <sheetView zoomScale="120" zoomScaleNormal="120" workbookViewId="0"/>
  </sheetViews>
  <sheetFormatPr defaultColWidth="9.109375" defaultRowHeight="10.199999999999999" x14ac:dyDescent="0.2"/>
  <cols>
    <col min="1" max="1" width="4.6640625" style="19" customWidth="1"/>
    <col min="2" max="2" width="10.33203125" style="19" customWidth="1"/>
    <col min="3" max="3" width="13.6640625" style="19" customWidth="1"/>
    <col min="4" max="4" width="9.109375" style="19" bestFit="1" customWidth="1"/>
    <col min="5" max="5" width="20.77734375" style="19" customWidth="1"/>
    <col min="6" max="6" width="2.6640625" style="19" customWidth="1"/>
    <col min="7" max="8" width="3" style="19" bestFit="1" customWidth="1"/>
    <col min="9" max="9" width="4.109375" style="19" bestFit="1" customWidth="1"/>
    <col min="10" max="10" width="3.6640625" style="19" customWidth="1"/>
    <col min="11" max="11" width="4.109375" style="19" bestFit="1" customWidth="1"/>
    <col min="12" max="12" width="3.6640625" style="19" customWidth="1"/>
    <col min="13" max="13" width="4.6640625" style="19" customWidth="1"/>
    <col min="14" max="14" width="3.6640625" style="19" customWidth="1"/>
    <col min="15" max="15" width="6.5546875" style="49" customWidth="1"/>
    <col min="16" max="16" width="4.88671875" style="19" customWidth="1"/>
    <col min="17" max="17" width="5.44140625" style="19" customWidth="1"/>
    <col min="18" max="18" width="3.6640625" style="19" customWidth="1"/>
    <col min="19" max="19" width="6.44140625" style="19" customWidth="1"/>
    <col min="20" max="20" width="3.6640625" style="19" customWidth="1"/>
    <col min="21" max="21" width="6" style="46" customWidth="1"/>
    <col min="22" max="16384" width="9.109375" style="19"/>
  </cols>
  <sheetData>
    <row r="1" spans="1:23" s="7" customFormat="1" ht="22.8" x14ac:dyDescent="0.25">
      <c r="A1" s="1"/>
      <c r="B1" s="2" t="s">
        <v>0</v>
      </c>
      <c r="C1" s="3" t="s">
        <v>38</v>
      </c>
      <c r="D1" s="4"/>
      <c r="E1" s="4"/>
      <c r="F1" s="4"/>
      <c r="G1" s="5"/>
      <c r="H1" s="5"/>
      <c r="I1" s="5"/>
      <c r="J1" s="5"/>
      <c r="K1" s="5"/>
      <c r="L1" s="5"/>
      <c r="M1" s="5"/>
      <c r="N1" s="5"/>
      <c r="O1" s="5"/>
      <c r="Q1" s="5"/>
      <c r="R1" s="5"/>
      <c r="S1" s="5"/>
      <c r="T1" s="5"/>
      <c r="U1" s="6" t="s">
        <v>32</v>
      </c>
    </row>
    <row r="2" spans="1:23" s="7" customFormat="1" ht="24.6" x14ac:dyDescent="0.25">
      <c r="A2" s="8"/>
      <c r="B2" s="2" t="s">
        <v>1</v>
      </c>
      <c r="C2" s="3" t="s">
        <v>114</v>
      </c>
      <c r="F2" s="9"/>
      <c r="G2" s="5"/>
      <c r="H2" s="5"/>
      <c r="I2" s="5"/>
      <c r="J2" s="5"/>
      <c r="K2" s="5"/>
      <c r="L2" s="5"/>
      <c r="M2" s="5"/>
      <c r="N2" s="5"/>
      <c r="O2" s="5"/>
      <c r="Q2" s="5"/>
      <c r="R2" s="5"/>
      <c r="S2" s="5"/>
      <c r="T2" s="5"/>
      <c r="U2" s="52" t="s">
        <v>33</v>
      </c>
      <c r="W2" s="11"/>
    </row>
    <row r="3" spans="1:23" s="7" customFormat="1" ht="25.2" thickBot="1" x14ac:dyDescent="0.35">
      <c r="A3" s="8"/>
      <c r="B3" s="12" t="s">
        <v>2</v>
      </c>
      <c r="C3" s="3">
        <v>16</v>
      </c>
      <c r="D3" s="55" t="s">
        <v>30</v>
      </c>
      <c r="E3" s="9"/>
      <c r="F3" s="9"/>
      <c r="G3" s="10"/>
      <c r="H3" s="10"/>
      <c r="I3" s="10"/>
      <c r="J3" s="10"/>
      <c r="K3" s="10"/>
      <c r="L3" s="10"/>
      <c r="M3" s="10"/>
      <c r="N3" s="10"/>
      <c r="O3" s="10"/>
      <c r="Q3" s="10"/>
      <c r="R3" s="10"/>
      <c r="S3" s="10"/>
      <c r="T3" s="10"/>
      <c r="U3" s="13" t="s">
        <v>34</v>
      </c>
    </row>
    <row r="4" spans="1:23" ht="12.75" customHeight="1" x14ac:dyDescent="0.2">
      <c r="A4" s="14"/>
      <c r="B4" s="15"/>
      <c r="C4" s="15"/>
      <c r="D4" s="16" t="s">
        <v>3</v>
      </c>
      <c r="E4" s="17" t="s">
        <v>4</v>
      </c>
      <c r="F4" s="183" t="s">
        <v>5</v>
      </c>
      <c r="G4" s="186" t="s">
        <v>6</v>
      </c>
      <c r="H4" s="174"/>
      <c r="I4" s="174"/>
      <c r="J4" s="175"/>
      <c r="K4" s="187" t="s">
        <v>27</v>
      </c>
      <c r="L4" s="188"/>
      <c r="M4" s="189" t="s">
        <v>18</v>
      </c>
      <c r="N4" s="180"/>
      <c r="O4" s="190" t="s">
        <v>29</v>
      </c>
      <c r="P4" s="188"/>
      <c r="Q4" s="179" t="s">
        <v>17</v>
      </c>
      <c r="R4" s="180"/>
      <c r="S4" s="179" t="s">
        <v>24</v>
      </c>
      <c r="T4" s="180"/>
      <c r="U4" s="18" t="s">
        <v>35</v>
      </c>
    </row>
    <row r="5" spans="1:23" x14ac:dyDescent="0.2">
      <c r="A5" s="20" t="s">
        <v>7</v>
      </c>
      <c r="B5" s="21" t="s">
        <v>8</v>
      </c>
      <c r="C5" s="22" t="s">
        <v>9</v>
      </c>
      <c r="D5" s="23" t="s">
        <v>10</v>
      </c>
      <c r="E5" s="24" t="s">
        <v>11</v>
      </c>
      <c r="F5" s="184"/>
      <c r="G5" s="151" t="s">
        <v>12</v>
      </c>
      <c r="H5" s="25" t="s">
        <v>13</v>
      </c>
      <c r="I5" s="163" t="s">
        <v>23</v>
      </c>
      <c r="J5" s="164"/>
      <c r="K5" s="191" t="s">
        <v>28</v>
      </c>
      <c r="L5" s="192"/>
      <c r="M5" s="193" t="s">
        <v>21</v>
      </c>
      <c r="N5" s="164"/>
      <c r="O5" s="194" t="s">
        <v>19</v>
      </c>
      <c r="P5" s="192"/>
      <c r="Q5" s="167" t="s">
        <v>20</v>
      </c>
      <c r="R5" s="164"/>
      <c r="S5" s="167" t="s">
        <v>25</v>
      </c>
      <c r="T5" s="164"/>
      <c r="U5" s="26" t="s">
        <v>36</v>
      </c>
    </row>
    <row r="6" spans="1:23" ht="10.8" thickBot="1" x14ac:dyDescent="0.25">
      <c r="A6" s="27"/>
      <c r="B6" s="28"/>
      <c r="C6" s="28"/>
      <c r="D6" s="29"/>
      <c r="E6" s="30"/>
      <c r="F6" s="185"/>
      <c r="G6" s="59" t="s">
        <v>14</v>
      </c>
      <c r="H6" s="32" t="s">
        <v>14</v>
      </c>
      <c r="I6" s="33" t="s">
        <v>14</v>
      </c>
      <c r="J6" s="34" t="s">
        <v>15</v>
      </c>
      <c r="K6" s="53" t="s">
        <v>14</v>
      </c>
      <c r="L6" s="54" t="s">
        <v>15</v>
      </c>
      <c r="M6" s="31" t="s">
        <v>22</v>
      </c>
      <c r="N6" s="34" t="s">
        <v>15</v>
      </c>
      <c r="O6" s="47" t="s">
        <v>14</v>
      </c>
      <c r="P6" s="34" t="s">
        <v>15</v>
      </c>
      <c r="Q6" s="31" t="s">
        <v>16</v>
      </c>
      <c r="R6" s="34" t="s">
        <v>15</v>
      </c>
      <c r="S6" s="51" t="s">
        <v>26</v>
      </c>
      <c r="T6" s="34" t="s">
        <v>15</v>
      </c>
      <c r="U6" s="35"/>
    </row>
    <row r="7" spans="1:23" ht="18" customHeight="1" x14ac:dyDescent="0.2">
      <c r="A7" s="36">
        <f>IF(U7="---","---",IF(COUNT(#REF!,J7,R7,T7,L7,N7,P7)&lt;6,"-",RANK(U7,U$7:U$10,1)))</f>
        <v>1</v>
      </c>
      <c r="B7" s="37" t="s">
        <v>115</v>
      </c>
      <c r="C7" s="38" t="s">
        <v>116</v>
      </c>
      <c r="D7" s="56">
        <v>13357</v>
      </c>
      <c r="E7" s="39" t="s">
        <v>58</v>
      </c>
      <c r="F7" s="58">
        <f>IF(COUNT(D7)=0,"---",43431-D7)</f>
        <v>30074</v>
      </c>
      <c r="G7" s="60">
        <v>44</v>
      </c>
      <c r="H7" s="41">
        <v>44</v>
      </c>
      <c r="I7" s="48">
        <f>IF(COUNT(G7:H7)=0,"-",IF(COUNT(G7:H7)=1,"-",AVERAGE(G7:H7)))</f>
        <v>44</v>
      </c>
      <c r="J7" s="42">
        <f>IF(I7="-","-",IF(I7="dnf",COUNTA(I$7:I$10),IF(OR(I7="dns",I7="dq"),COUNTA(I$7:I$10)*2,RANK(I7,I$7:I$10,0))))</f>
        <v>1</v>
      </c>
      <c r="K7" s="40">
        <v>31</v>
      </c>
      <c r="L7" s="42">
        <f>IF(K7="-","-",IF(K7="dnf",COUNTA(K$7:K$10),IF(OR(K7="dns",K7="dq"),COUNTA(K$7:K$10)*2,RANK(K7,K$7:K$10,0))))</f>
        <v>1</v>
      </c>
      <c r="M7" s="45">
        <v>39</v>
      </c>
      <c r="N7" s="42">
        <f>IF(M7=0,"-",IF(M7="dnf",COUNTA(M$7:M$10),IF(OR(M7="dns",M7="dq"),COUNTA(M$7:M$10)*2,RANK(M7,M$7:M$10,0))))</f>
        <v>1</v>
      </c>
      <c r="O7" s="43">
        <v>-0.5</v>
      </c>
      <c r="P7" s="42">
        <f>IF(O7="","-",IF(O7="dnf",COUNTA(O$7:O$10),IF(OR(O7="dns",O7="dq"),COUNTA(O$7:O$10)*2,RANK(O7,O$7:O$10,0))))</f>
        <v>2</v>
      </c>
      <c r="Q7" s="45">
        <v>8</v>
      </c>
      <c r="R7" s="42">
        <f>IF(Q7=0,"-",IF(Q7="dnf",COUNTA(Q$7:Q$10),IF(OR(Q7="dns",Q7="dq"),COUNTA(Q$7:Q$10)*2,RANK(Q7,Q$7:Q$10,0))))</f>
        <v>2</v>
      </c>
      <c r="S7" s="50">
        <v>2.2534722222222222E-3</v>
      </c>
      <c r="T7" s="42">
        <f>IF(COUNT(S7)=0,"-",IF(S7="dnf",COUNTA(S$7:S$10),IF(OR(S7="dns",S7="dq"),COUNTA(S$7:S$10)*2,RANK(S7,S$7:S$10,1))))</f>
        <v>1</v>
      </c>
      <c r="U7" s="44">
        <f>IF(SUM(J7,L7,N7,P7,R7,T7)=0,"---",IF(COUNT(J7,L7,N7,P7,R7,T7)&lt;6,"-",SUM(J7,L7,N7,P7,R7,T7)))</f>
        <v>8</v>
      </c>
    </row>
    <row r="8" spans="1:23" ht="18" customHeight="1" x14ac:dyDescent="0.2">
      <c r="A8" s="36">
        <f>IF(U8="---","---",IF(COUNT(#REF!,J8,R8,T8,L8,N8,P8)&lt;6,"-",RANK(U8,U$7:U$10,1)))</f>
        <v>2</v>
      </c>
      <c r="B8" s="37" t="s">
        <v>117</v>
      </c>
      <c r="C8" s="38" t="s">
        <v>118</v>
      </c>
      <c r="D8" s="56">
        <v>13249</v>
      </c>
      <c r="E8" s="39" t="s">
        <v>61</v>
      </c>
      <c r="F8" s="58">
        <f>IF(COUNT(D8)=0,"---",43431-D8)</f>
        <v>30182</v>
      </c>
      <c r="G8" s="60">
        <v>37</v>
      </c>
      <c r="H8" s="41">
        <v>37</v>
      </c>
      <c r="I8" s="48">
        <f>IF(COUNT(G8:H8)=0,"-",IF(COUNT(G8:H8)=1,"-",AVERAGE(G8:H8)))</f>
        <v>37</v>
      </c>
      <c r="J8" s="42">
        <f>IF(I8="-","-",IF(I8="dnf",COUNTA(I$7:I$10),IF(OR(I8="dns",I8="dq"),COUNTA(I$7:I$10)*2,RANK(I8,I$7:I$10,0))))</f>
        <v>2</v>
      </c>
      <c r="K8" s="40">
        <v>1</v>
      </c>
      <c r="L8" s="42">
        <f>IF(K8="-","-",IF(K8="dnf",COUNTA(K$7:K$10),IF(OR(K8="dns",K8="dq"),COUNTA(K$7:K$10)*2,RANK(K8,K$7:K$10,0))))</f>
        <v>4</v>
      </c>
      <c r="M8" s="45">
        <v>25</v>
      </c>
      <c r="N8" s="42">
        <f>IF(M8=0,"-",IF(M8="dnf",COUNTA(M$7:M$10),IF(OR(M8="dns",M8="dq"),COUNTA(M$7:M$10)*2,RANK(M8,M$7:M$10,0))))</f>
        <v>2</v>
      </c>
      <c r="O8" s="43">
        <v>-22</v>
      </c>
      <c r="P8" s="42">
        <f>IF(O8="","-",IF(O8="dnf",COUNTA(O$7:O$10),IF(OR(O8="dns",O8="dq"),COUNTA(O$7:O$10)*2,RANK(O8,O$7:O$10,0))))</f>
        <v>4</v>
      </c>
      <c r="Q8" s="45">
        <v>14</v>
      </c>
      <c r="R8" s="42">
        <f>IF(Q8=0,"-",IF(Q8="dnf",COUNTA(Q$7:Q$10),IF(OR(Q8="dns",Q8="dq"),COUNTA(Q$7:Q$10)*2,RANK(Q8,Q$7:Q$10,0))))</f>
        <v>1</v>
      </c>
      <c r="S8" s="50">
        <v>2.2673611111111111E-3</v>
      </c>
      <c r="T8" s="42">
        <f>IF(COUNT(S8)=0,"-",IF(S8="dnf",COUNTA(S$7:S$10),IF(OR(S8="dns",S8="dq"),COUNTA(S$7:S$10)*2,RANK(S8,S$7:S$10,1))))</f>
        <v>2</v>
      </c>
      <c r="U8" s="44">
        <f>IF(SUM(J8,L8,N8,P8,R8,T8)=0,"---",IF(COUNT(J8,L8,N8,P8,R8,T8)&lt;6,"-",SUM(J8,L8,N8,P8,R8,T8)))</f>
        <v>15</v>
      </c>
    </row>
    <row r="9" spans="1:23" ht="18" customHeight="1" x14ac:dyDescent="0.2">
      <c r="A9" s="36">
        <f>IF(U9="---","---",IF(COUNT(#REF!,J9,R9,T9,L9,N9,P9)&lt;6,"-",RANK(U9,U$7:U$10,1)))</f>
        <v>3</v>
      </c>
      <c r="B9" s="37" t="s">
        <v>119</v>
      </c>
      <c r="C9" s="38" t="s">
        <v>120</v>
      </c>
      <c r="D9" s="56">
        <v>13538</v>
      </c>
      <c r="E9" s="39" t="s">
        <v>72</v>
      </c>
      <c r="F9" s="58">
        <f>IF(COUNT(D9)=0,"---",43431-D9)</f>
        <v>29893</v>
      </c>
      <c r="G9" s="60">
        <v>41</v>
      </c>
      <c r="H9" s="41">
        <v>31</v>
      </c>
      <c r="I9" s="48">
        <f>IF(COUNT(G9:H9)=0,"-",IF(COUNT(G9:H9)=1,"-",AVERAGE(G9:H9)))</f>
        <v>36</v>
      </c>
      <c r="J9" s="42">
        <f>IF(I9="-","-",IF(I9="dnf",COUNTA(I$7:I$10),IF(OR(I9="dns",I9="dq"),COUNTA(I$7:I$10)*2,RANK(I9,I$7:I$10,0))))</f>
        <v>3</v>
      </c>
      <c r="K9" s="40">
        <v>7</v>
      </c>
      <c r="L9" s="42">
        <f>IF(K9="-","-",IF(K9="dnf",COUNTA(K$7:K$10),IF(OR(K9="dns",K9="dq"),COUNTA(K$7:K$10)*2,RANK(K9,K$7:K$10,0))))</f>
        <v>3</v>
      </c>
      <c r="M9" s="45">
        <v>25</v>
      </c>
      <c r="N9" s="42">
        <f>IF(M9=0,"-",IF(M9="dnf",COUNTA(M$7:M$10),IF(OR(M9="dns",M9="dq"),COUNTA(M$7:M$10)*2,RANK(M9,M$7:M$10,0))))</f>
        <v>2</v>
      </c>
      <c r="O9" s="43">
        <v>-4</v>
      </c>
      <c r="P9" s="42">
        <f>IF(O9="","-",IF(O9="dnf",COUNTA(O$7:O$10),IF(OR(O9="dns",O9="dq"),COUNTA(O$7:O$10)*2,RANK(O9,O$7:O$10,0))))</f>
        <v>3</v>
      </c>
      <c r="Q9" s="45">
        <v>1</v>
      </c>
      <c r="R9" s="42">
        <f>IF(Q9=0,"-",IF(Q9="dnf",COUNTA(Q$7:Q$10),IF(OR(Q9="dns",Q9="dq"),COUNTA(Q$7:Q$10)*2,RANK(Q9,Q$7:Q$10,0))))</f>
        <v>4</v>
      </c>
      <c r="S9" s="50">
        <v>3.3275462962962968E-3</v>
      </c>
      <c r="T9" s="42">
        <f>IF(COUNT(S9)=0,"-",IF(S9="dnf",COUNTA(S$7:S$10),IF(OR(S9="dns",S9="dq"),COUNTA(S$7:S$10)*2,RANK(S9,S$7:S$10,1))))</f>
        <v>3</v>
      </c>
      <c r="U9" s="44">
        <f>IF(SUM(J9,L9,N9,P9,R9,T9)=0,"---",IF(COUNT(J9,L9,N9,P9,R9,T9)&lt;6,"-",SUM(J9,L9,N9,P9,R9,T9)))</f>
        <v>18</v>
      </c>
    </row>
    <row r="10" spans="1:23" ht="18" customHeight="1" x14ac:dyDescent="0.2">
      <c r="A10" s="36">
        <v>4</v>
      </c>
      <c r="B10" s="37" t="s">
        <v>121</v>
      </c>
      <c r="C10" s="38" t="s">
        <v>122</v>
      </c>
      <c r="D10" s="56">
        <v>13909</v>
      </c>
      <c r="E10" s="39" t="s">
        <v>61</v>
      </c>
      <c r="F10" s="58">
        <f>IF(COUNT(D10)=0,"---",43431-D10)</f>
        <v>29522</v>
      </c>
      <c r="G10" s="60">
        <v>25</v>
      </c>
      <c r="H10" s="41">
        <v>34</v>
      </c>
      <c r="I10" s="48">
        <f>IF(COUNT(G10:H10)=0,"-",IF(COUNT(G10:H10)=1,"-",AVERAGE(G10:H10)))</f>
        <v>29.5</v>
      </c>
      <c r="J10" s="42">
        <f>IF(I10="-","-",IF(I10="dnf",COUNTA(I$7:I$10),IF(OR(I10="dns",I10="dq"),COUNTA(I$7:I$10)*2,RANK(I10,I$7:I$10,0))))</f>
        <v>4</v>
      </c>
      <c r="K10" s="40">
        <v>14</v>
      </c>
      <c r="L10" s="42">
        <f>IF(K10="-","-",IF(K10="dnf",COUNTA(K$7:K$10),IF(OR(K10="dns",K10="dq"),COUNTA(K$7:K$10)*2,RANK(K10,K$7:K$10,0))))</f>
        <v>2</v>
      </c>
      <c r="M10" s="45">
        <v>21</v>
      </c>
      <c r="N10" s="42">
        <f>IF(M10=0,"-",IF(M10="dnf",COUNTA(M$7:M$10),IF(OR(M10="dns",M10="dq"),COUNTA(M$7:M$10)*2,RANK(M10,M$7:M$10,0))))</f>
        <v>4</v>
      </c>
      <c r="O10" s="43">
        <v>11</v>
      </c>
      <c r="P10" s="42">
        <f>IF(O10="","-",IF(O10="dnf",COUNTA(O$7:O$10),IF(OR(O10="dns",O10="dq"),COUNTA(O$7:O$10)*2,RANK(O10,O$7:O$10,0))))</f>
        <v>1</v>
      </c>
      <c r="Q10" s="45">
        <v>2</v>
      </c>
      <c r="R10" s="42">
        <f>IF(Q10=0,"-",IF(Q10="dnf",COUNTA(Q$7:Q$10),IF(OR(Q10="dns",Q10="dq"),COUNTA(Q$7:Q$10)*2,RANK(Q10,Q$7:Q$10,0))))</f>
        <v>3</v>
      </c>
      <c r="S10" s="50" t="s">
        <v>123</v>
      </c>
      <c r="T10" s="42">
        <v>4</v>
      </c>
      <c r="U10" s="44">
        <f>IF(SUM(J10,L10,N10,P10,R10,T10)=0,"---",IF(COUNT(J10,L10,N10,P10,R10,T10)&lt;6,"-",SUM(J10,L10,N10,P10,R10,T10)))</f>
        <v>18</v>
      </c>
    </row>
  </sheetData>
  <mergeCells count="13">
    <mergeCell ref="S4:T4"/>
    <mergeCell ref="I5:J5"/>
    <mergeCell ref="K5:L5"/>
    <mergeCell ref="M5:N5"/>
    <mergeCell ref="O5:P5"/>
    <mergeCell ref="Q5:R5"/>
    <mergeCell ref="S5:T5"/>
    <mergeCell ref="Q4:R4"/>
    <mergeCell ref="F4:F6"/>
    <mergeCell ref="G4:J4"/>
    <mergeCell ref="K4:L4"/>
    <mergeCell ref="M4:N4"/>
    <mergeCell ref="O4:P4"/>
  </mergeCells>
  <pageMargins left="0.39370078740157483" right="0.39370078740157483" top="0.59055118110236227" bottom="0.33" header="0.39370078740157483" footer="0.23622047244094491"/>
  <pageSetup paperSize="9" orientation="landscape" horizontalDpi="4294967292" r:id="rId1"/>
  <headerFooter alignWithMargins="0"/>
  <drawing r:id="rId2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W8"/>
  <sheetViews>
    <sheetView zoomScale="120" zoomScaleNormal="120" workbookViewId="0"/>
  </sheetViews>
  <sheetFormatPr defaultColWidth="9.109375" defaultRowHeight="10.199999999999999" x14ac:dyDescent="0.2"/>
  <cols>
    <col min="1" max="1" width="4.6640625" style="19" customWidth="1"/>
    <col min="2" max="2" width="9" style="19" customWidth="1"/>
    <col min="3" max="3" width="13.6640625" style="19" customWidth="1"/>
    <col min="4" max="4" width="9.109375" style="19" bestFit="1" customWidth="1"/>
    <col min="5" max="5" width="20.77734375" style="19" customWidth="1"/>
    <col min="6" max="6" width="2.6640625" style="19" customWidth="1"/>
    <col min="7" max="8" width="3" style="19" bestFit="1" customWidth="1"/>
    <col min="9" max="9" width="4.109375" style="19" bestFit="1" customWidth="1"/>
    <col min="10" max="10" width="3.6640625" style="19" customWidth="1"/>
    <col min="11" max="11" width="4.109375" style="19" bestFit="1" customWidth="1"/>
    <col min="12" max="12" width="3.6640625" style="19" customWidth="1"/>
    <col min="13" max="13" width="4.6640625" style="19" customWidth="1"/>
    <col min="14" max="14" width="3.6640625" style="19" customWidth="1"/>
    <col min="15" max="15" width="6.5546875" style="49" customWidth="1"/>
    <col min="16" max="16" width="4.88671875" style="19" customWidth="1"/>
    <col min="17" max="17" width="5.44140625" style="19" customWidth="1"/>
    <col min="18" max="18" width="3.6640625" style="19" customWidth="1"/>
    <col min="19" max="19" width="6.44140625" style="19" customWidth="1"/>
    <col min="20" max="20" width="3.6640625" style="19" customWidth="1"/>
    <col min="21" max="21" width="6" style="46" customWidth="1"/>
    <col min="22" max="16384" width="9.109375" style="19"/>
  </cols>
  <sheetData>
    <row r="1" spans="1:23" s="7" customFormat="1" ht="22.8" x14ac:dyDescent="0.25">
      <c r="A1" s="1"/>
      <c r="B1" s="2" t="s">
        <v>0</v>
      </c>
      <c r="C1" s="3" t="s">
        <v>40</v>
      </c>
      <c r="D1" s="4"/>
      <c r="E1" s="4"/>
      <c r="F1" s="4"/>
      <c r="G1" s="5"/>
      <c r="H1" s="5"/>
      <c r="I1" s="5"/>
      <c r="J1" s="5"/>
      <c r="K1" s="5"/>
      <c r="L1" s="5"/>
      <c r="M1" s="5"/>
      <c r="N1" s="5"/>
      <c r="O1" s="5"/>
      <c r="Q1" s="5"/>
      <c r="R1" s="5"/>
      <c r="S1" s="5"/>
      <c r="T1" s="5"/>
      <c r="U1" s="6" t="s">
        <v>32</v>
      </c>
    </row>
    <row r="2" spans="1:23" s="7" customFormat="1" ht="24.6" x14ac:dyDescent="0.25">
      <c r="A2" s="8"/>
      <c r="B2" s="2" t="s">
        <v>1</v>
      </c>
      <c r="C2" s="3" t="s">
        <v>66</v>
      </c>
      <c r="F2" s="9"/>
      <c r="G2" s="5"/>
      <c r="H2" s="5"/>
      <c r="I2" s="5"/>
      <c r="J2" s="5"/>
      <c r="K2" s="5"/>
      <c r="L2" s="5"/>
      <c r="M2" s="5"/>
      <c r="N2" s="5"/>
      <c r="O2" s="5"/>
      <c r="Q2" s="5"/>
      <c r="R2" s="5"/>
      <c r="S2" s="5"/>
      <c r="T2" s="5"/>
      <c r="U2" s="52" t="s">
        <v>33</v>
      </c>
      <c r="W2" s="11"/>
    </row>
    <row r="3" spans="1:23" s="7" customFormat="1" ht="25.2" thickBot="1" x14ac:dyDescent="0.35">
      <c r="A3" s="8"/>
      <c r="B3" s="12" t="s">
        <v>2</v>
      </c>
      <c r="C3" s="3">
        <v>17</v>
      </c>
      <c r="D3" s="55" t="s">
        <v>30</v>
      </c>
      <c r="E3" s="9"/>
      <c r="F3" s="9"/>
      <c r="G3" s="10"/>
      <c r="H3" s="10"/>
      <c r="I3" s="10"/>
      <c r="J3" s="10"/>
      <c r="K3" s="10"/>
      <c r="L3" s="10"/>
      <c r="M3" s="10"/>
      <c r="N3" s="10"/>
      <c r="O3" s="10"/>
      <c r="Q3" s="10"/>
      <c r="R3" s="10"/>
      <c r="S3" s="10"/>
      <c r="T3" s="10"/>
      <c r="U3" s="13" t="s">
        <v>34</v>
      </c>
    </row>
    <row r="4" spans="1:23" ht="12.75" customHeight="1" x14ac:dyDescent="0.2">
      <c r="A4" s="14"/>
      <c r="B4" s="15"/>
      <c r="C4" s="15"/>
      <c r="D4" s="16" t="s">
        <v>3</v>
      </c>
      <c r="E4" s="17" t="s">
        <v>4</v>
      </c>
      <c r="F4" s="183" t="s">
        <v>5</v>
      </c>
      <c r="G4" s="186" t="s">
        <v>6</v>
      </c>
      <c r="H4" s="174"/>
      <c r="I4" s="174"/>
      <c r="J4" s="175"/>
      <c r="K4" s="187" t="s">
        <v>27</v>
      </c>
      <c r="L4" s="188"/>
      <c r="M4" s="189" t="s">
        <v>18</v>
      </c>
      <c r="N4" s="180"/>
      <c r="O4" s="190" t="s">
        <v>29</v>
      </c>
      <c r="P4" s="188"/>
      <c r="Q4" s="179" t="s">
        <v>17</v>
      </c>
      <c r="R4" s="180"/>
      <c r="S4" s="179" t="s">
        <v>24</v>
      </c>
      <c r="T4" s="180"/>
      <c r="U4" s="18" t="s">
        <v>35</v>
      </c>
    </row>
    <row r="5" spans="1:23" x14ac:dyDescent="0.2">
      <c r="A5" s="20" t="s">
        <v>7</v>
      </c>
      <c r="B5" s="21" t="s">
        <v>8</v>
      </c>
      <c r="C5" s="22" t="s">
        <v>9</v>
      </c>
      <c r="D5" s="23" t="s">
        <v>10</v>
      </c>
      <c r="E5" s="24" t="s">
        <v>11</v>
      </c>
      <c r="F5" s="184"/>
      <c r="G5" s="122" t="s">
        <v>12</v>
      </c>
      <c r="H5" s="25" t="s">
        <v>13</v>
      </c>
      <c r="I5" s="163" t="s">
        <v>23</v>
      </c>
      <c r="J5" s="164"/>
      <c r="K5" s="191" t="s">
        <v>28</v>
      </c>
      <c r="L5" s="192"/>
      <c r="M5" s="193" t="s">
        <v>21</v>
      </c>
      <c r="N5" s="164"/>
      <c r="O5" s="194" t="s">
        <v>19</v>
      </c>
      <c r="P5" s="192"/>
      <c r="Q5" s="167" t="s">
        <v>20</v>
      </c>
      <c r="R5" s="164"/>
      <c r="S5" s="167" t="s">
        <v>25</v>
      </c>
      <c r="T5" s="164"/>
      <c r="U5" s="26" t="s">
        <v>36</v>
      </c>
    </row>
    <row r="6" spans="1:23" ht="10.8" thickBot="1" x14ac:dyDescent="0.25">
      <c r="A6" s="27"/>
      <c r="B6" s="28"/>
      <c r="C6" s="28"/>
      <c r="D6" s="29"/>
      <c r="E6" s="30"/>
      <c r="F6" s="185"/>
      <c r="G6" s="59" t="s">
        <v>14</v>
      </c>
      <c r="H6" s="32" t="s">
        <v>14</v>
      </c>
      <c r="I6" s="33" t="s">
        <v>14</v>
      </c>
      <c r="J6" s="34" t="s">
        <v>15</v>
      </c>
      <c r="K6" s="53" t="s">
        <v>14</v>
      </c>
      <c r="L6" s="54" t="s">
        <v>15</v>
      </c>
      <c r="M6" s="31" t="s">
        <v>22</v>
      </c>
      <c r="N6" s="34" t="s">
        <v>15</v>
      </c>
      <c r="O6" s="47" t="s">
        <v>14</v>
      </c>
      <c r="P6" s="34" t="s">
        <v>15</v>
      </c>
      <c r="Q6" s="31" t="s">
        <v>16</v>
      </c>
      <c r="R6" s="34" t="s">
        <v>15</v>
      </c>
      <c r="S6" s="51" t="s">
        <v>26</v>
      </c>
      <c r="T6" s="34" t="s">
        <v>15</v>
      </c>
      <c r="U6" s="35"/>
    </row>
    <row r="7" spans="1:23" ht="18" customHeight="1" x14ac:dyDescent="0.2">
      <c r="A7" s="36">
        <f>IF(U7="---","---",IF(COUNT(#REF!,J7,R7,T7,L7,N7,P7)&lt;6,"-",RANK(U7,U$7:U$8,1)))</f>
        <v>1</v>
      </c>
      <c r="B7" s="37" t="s">
        <v>74</v>
      </c>
      <c r="C7" s="38" t="s">
        <v>75</v>
      </c>
      <c r="D7" s="56">
        <v>11728</v>
      </c>
      <c r="E7" s="39" t="s">
        <v>72</v>
      </c>
      <c r="F7" s="58">
        <f>IF(COUNT(D7)=0,"---",43431-D7)</f>
        <v>31703</v>
      </c>
      <c r="G7" s="60">
        <v>31</v>
      </c>
      <c r="H7" s="41">
        <v>29</v>
      </c>
      <c r="I7" s="48">
        <f t="shared" ref="I7:I8" si="0">IF(COUNT(G7:H7)=0,"-",IF(COUNT(G7:H7)=1,"-",AVERAGE(G7:H7)))</f>
        <v>30</v>
      </c>
      <c r="J7" s="42">
        <f>IF(I7="-","-",IF(I7="dnf",COUNTA(I$7:I$8),IF(OR(I7="dns",I7="dq"),COUNTA(I$7:I$8)*2,RANK(I7,I$7:I$8,0))))</f>
        <v>1</v>
      </c>
      <c r="K7" s="40">
        <v>15</v>
      </c>
      <c r="L7" s="42">
        <f>IF(K7="-","-",IF(K7="dnf",COUNTA(K$7:K$8),IF(OR(K7="dns",K7="dq"),COUNTA(K$7:K$8)*2,RANK(K7,K$7:K$8,0))))</f>
        <v>1</v>
      </c>
      <c r="M7" s="45">
        <v>13</v>
      </c>
      <c r="N7" s="42">
        <f>IF(M7=0,"-",IF(M7="dnf",COUNTA(M$7:M$8),IF(OR(M7="dns",M7="dq"),COUNTA(M$7:M$8)*2,RANK(M7,M$7:M$8,0))))</f>
        <v>2</v>
      </c>
      <c r="O7" s="43">
        <v>0.5</v>
      </c>
      <c r="P7" s="42">
        <f>IF(O7="","-",IF(O7="dnf",COUNTA(O$7:O$8),IF(OR(O7="dns",O7="dq"),COUNTA(O$7:O$8)*2,RANK(O7,O$7:O$8,0))))</f>
        <v>2</v>
      </c>
      <c r="Q7" s="45">
        <v>19</v>
      </c>
      <c r="R7" s="42">
        <f>IF(Q7=0,"-",IF(Q7="dnf",COUNTA(Q$7:Q$8),IF(OR(Q7="dns",Q7="dq"),COUNTA(Q$7:Q$8)*2,RANK(Q7,Q$7:Q$8,0))))</f>
        <v>1</v>
      </c>
      <c r="S7" s="50">
        <v>4.5775462962962966E-3</v>
      </c>
      <c r="T7" s="42">
        <f>IF(COUNT(S7)=0,"-",IF(S7="dnf",COUNTA(S$7:S$8),IF(OR(S7="dns",S7="dq"),COUNTA(S$7:S$8)*2,RANK(S7,S$7:S$8,1))))</f>
        <v>1</v>
      </c>
      <c r="U7" s="44">
        <f>IF(SUM(J7,L7,N7,P7,R7,T7)=0,"---",IF(COUNT(J7,L7,N7,P7,R7,T7)&lt;6,"-",SUM(J7,L7,N7,P7,R7,T7)))</f>
        <v>8</v>
      </c>
    </row>
    <row r="8" spans="1:23" ht="18" customHeight="1" x14ac:dyDescent="0.2">
      <c r="A8" s="36">
        <f>IF(U8="---","---",IF(COUNT(#REF!,J8,R8,T8,L8,N8,P8)&lt;6,"-",RANK(U8,U$7:U$8,1)))</f>
        <v>2</v>
      </c>
      <c r="B8" s="37" t="s">
        <v>76</v>
      </c>
      <c r="C8" s="38" t="s">
        <v>77</v>
      </c>
      <c r="D8" s="56">
        <v>11324</v>
      </c>
      <c r="E8" s="39" t="s">
        <v>58</v>
      </c>
      <c r="F8" s="58">
        <f t="shared" ref="F8" si="1">IF(COUNT(D8)=0,"---",43431-D8)</f>
        <v>32107</v>
      </c>
      <c r="G8" s="60">
        <v>29</v>
      </c>
      <c r="H8" s="41">
        <v>28</v>
      </c>
      <c r="I8" s="48">
        <f t="shared" si="0"/>
        <v>28.5</v>
      </c>
      <c r="J8" s="42">
        <f>IF(I8="-","-",IF(I8="dnf",COUNTA(I$7:I$8),IF(OR(I8="dns",I8="dq"),COUNTA(I$7:I$8)*2,RANK(I8,I$7:I$8,0))))</f>
        <v>2</v>
      </c>
      <c r="K8" s="40">
        <v>13</v>
      </c>
      <c r="L8" s="42">
        <f>IF(K8="-","-",IF(K8="dnf",COUNTA(K$7:K$8),IF(OR(K8="dns",K8="dq"),COUNTA(K$7:K$8)*2,RANK(K8,K$7:K$8,0))))</f>
        <v>2</v>
      </c>
      <c r="M8" s="45">
        <v>25</v>
      </c>
      <c r="N8" s="42">
        <f>IF(M8=0,"-",IF(M8="dnf",COUNTA(M$7:M$8),IF(OR(M8="dns",M8="dq"),COUNTA(M$7:M$8)*2,RANK(M8,M$7:M$8,0))))</f>
        <v>1</v>
      </c>
      <c r="O8" s="43">
        <v>6</v>
      </c>
      <c r="P8" s="42">
        <f>IF(O8="","-",IF(O8="dnf",COUNTA(O$7:O$8),IF(OR(O8="dns",O8="dq"),COUNTA(O$7:O$8)*2,RANK(O8,O$7:O$8,0))))</f>
        <v>1</v>
      </c>
      <c r="Q8" s="45">
        <v>3</v>
      </c>
      <c r="R8" s="42">
        <f>IF(Q8=0,"-",IF(Q8="dnf",COUNTA(Q$7:Q$8),IF(OR(Q8="dns",Q8="dq"),COUNTA(Q$7:Q$8)*2,RANK(Q8,Q$7:Q$8,0))))</f>
        <v>2</v>
      </c>
      <c r="S8" s="50">
        <v>5.0798611111111114E-3</v>
      </c>
      <c r="T8" s="42">
        <f>IF(COUNT(S8)=0,"-",IF(S8="dnf",COUNTA(S$7:S$8),IF(OR(S8="dns",S8="dq"),COUNTA(S$7:S$8)*2,RANK(S8,S$7:S$8,1))))</f>
        <v>2</v>
      </c>
      <c r="U8" s="44">
        <f>IF(SUM(J8,L8,N8,P8,R8,T8)=0,"---",IF(COUNT(J8,L8,N8,P8,R8,T8)&lt;6,"-",SUM(J8,L8,N8,P8,R8,T8)))</f>
        <v>10</v>
      </c>
    </row>
  </sheetData>
  <mergeCells count="13">
    <mergeCell ref="F4:F6"/>
    <mergeCell ref="G4:J4"/>
    <mergeCell ref="K4:L4"/>
    <mergeCell ref="M4:N4"/>
    <mergeCell ref="O4:P4"/>
    <mergeCell ref="S4:T4"/>
    <mergeCell ref="I5:J5"/>
    <mergeCell ref="K5:L5"/>
    <mergeCell ref="M5:N5"/>
    <mergeCell ref="O5:P5"/>
    <mergeCell ref="Q5:R5"/>
    <mergeCell ref="S5:T5"/>
    <mergeCell ref="Q4:R4"/>
  </mergeCells>
  <pageMargins left="0.39370078740157483" right="0.39370078740157483" top="0.59055118110236227" bottom="0.33" header="0.39370078740157483" footer="0.23622047244094491"/>
  <pageSetup paperSize="9" orientation="landscape" horizontalDpi="4294967292" r:id="rId1"/>
  <headerFooter alignWithMargins="0"/>
  <drawing r:id="rId2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W9"/>
  <sheetViews>
    <sheetView topLeftCell="A2" zoomScale="120" zoomScaleNormal="120" workbookViewId="0"/>
  </sheetViews>
  <sheetFormatPr defaultColWidth="9.109375" defaultRowHeight="10.199999999999999" x14ac:dyDescent="0.2"/>
  <cols>
    <col min="1" max="1" width="5.88671875" style="19" customWidth="1"/>
    <col min="2" max="2" width="9" style="19" customWidth="1"/>
    <col min="3" max="3" width="11.109375" style="19" customWidth="1"/>
    <col min="4" max="4" width="9.109375" style="19" bestFit="1" customWidth="1"/>
    <col min="5" max="5" width="20.77734375" style="19" customWidth="1"/>
    <col min="6" max="6" width="2.6640625" style="19" customWidth="1"/>
    <col min="7" max="8" width="3" style="19" bestFit="1" customWidth="1"/>
    <col min="9" max="9" width="4.109375" style="19" bestFit="1" customWidth="1"/>
    <col min="10" max="10" width="3.6640625" style="19" customWidth="1"/>
    <col min="11" max="11" width="4.109375" style="19" bestFit="1" customWidth="1"/>
    <col min="12" max="12" width="3.6640625" style="19" customWidth="1"/>
    <col min="13" max="13" width="4.6640625" style="19" customWidth="1"/>
    <col min="14" max="14" width="3.6640625" style="19" customWidth="1"/>
    <col min="15" max="15" width="6.5546875" style="49" customWidth="1"/>
    <col min="16" max="16" width="4.88671875" style="19" customWidth="1"/>
    <col min="17" max="17" width="5.44140625" style="19" customWidth="1"/>
    <col min="18" max="18" width="3.6640625" style="19" customWidth="1"/>
    <col min="19" max="19" width="6.44140625" style="19" customWidth="1"/>
    <col min="20" max="20" width="3.6640625" style="19" customWidth="1"/>
    <col min="21" max="21" width="6" style="46" customWidth="1"/>
    <col min="22" max="16384" width="9.109375" style="19"/>
  </cols>
  <sheetData>
    <row r="1" spans="1:23" s="7" customFormat="1" ht="22.8" x14ac:dyDescent="0.25">
      <c r="A1" s="1"/>
      <c r="B1" s="2" t="s">
        <v>0</v>
      </c>
      <c r="C1" s="3" t="s">
        <v>38</v>
      </c>
      <c r="D1" s="4"/>
      <c r="E1" s="4"/>
      <c r="F1" s="4"/>
      <c r="G1" s="5"/>
      <c r="H1" s="5"/>
      <c r="I1" s="5"/>
      <c r="J1" s="5"/>
      <c r="K1" s="5"/>
      <c r="L1" s="5"/>
      <c r="M1" s="5"/>
      <c r="N1" s="5"/>
      <c r="O1" s="5"/>
      <c r="Q1" s="5"/>
      <c r="R1" s="5"/>
      <c r="S1" s="5"/>
      <c r="T1" s="5"/>
      <c r="U1" s="6" t="s">
        <v>32</v>
      </c>
    </row>
    <row r="2" spans="1:23" s="7" customFormat="1" ht="24.6" x14ac:dyDescent="0.25">
      <c r="A2" s="8"/>
      <c r="B2" s="2" t="s">
        <v>1</v>
      </c>
      <c r="C2" s="3" t="s">
        <v>66</v>
      </c>
      <c r="F2" s="9"/>
      <c r="G2" s="5"/>
      <c r="H2" s="5"/>
      <c r="I2" s="5"/>
      <c r="J2" s="5"/>
      <c r="K2" s="5"/>
      <c r="L2" s="5"/>
      <c r="M2" s="5"/>
      <c r="N2" s="5"/>
      <c r="O2" s="5"/>
      <c r="Q2" s="5"/>
      <c r="R2" s="5"/>
      <c r="S2" s="5"/>
      <c r="T2" s="5"/>
      <c r="U2" s="52" t="s">
        <v>33</v>
      </c>
      <c r="W2" s="11"/>
    </row>
    <row r="3" spans="1:23" s="7" customFormat="1" ht="25.2" thickBot="1" x14ac:dyDescent="0.35">
      <c r="A3" s="8"/>
      <c r="B3" s="12" t="s">
        <v>2</v>
      </c>
      <c r="C3" s="3">
        <v>17</v>
      </c>
      <c r="D3" s="55" t="s">
        <v>30</v>
      </c>
      <c r="E3" s="9"/>
      <c r="F3" s="9"/>
      <c r="G3" s="10"/>
      <c r="H3" s="10"/>
      <c r="I3" s="10"/>
      <c r="J3" s="10"/>
      <c r="K3" s="10"/>
      <c r="L3" s="10"/>
      <c r="M3" s="10"/>
      <c r="N3" s="10"/>
      <c r="O3" s="10"/>
      <c r="Q3" s="10"/>
      <c r="R3" s="10"/>
      <c r="S3" s="10"/>
      <c r="T3" s="10"/>
      <c r="U3" s="13" t="s">
        <v>34</v>
      </c>
    </row>
    <row r="4" spans="1:23" ht="12.75" customHeight="1" x14ac:dyDescent="0.2">
      <c r="A4" s="14"/>
      <c r="B4" s="15"/>
      <c r="C4" s="15"/>
      <c r="D4" s="16" t="s">
        <v>3</v>
      </c>
      <c r="E4" s="17" t="s">
        <v>4</v>
      </c>
      <c r="F4" s="183" t="s">
        <v>5</v>
      </c>
      <c r="G4" s="186" t="s">
        <v>6</v>
      </c>
      <c r="H4" s="174"/>
      <c r="I4" s="174"/>
      <c r="J4" s="175"/>
      <c r="K4" s="187" t="s">
        <v>27</v>
      </c>
      <c r="L4" s="188"/>
      <c r="M4" s="189" t="s">
        <v>18</v>
      </c>
      <c r="N4" s="180"/>
      <c r="O4" s="190" t="s">
        <v>29</v>
      </c>
      <c r="P4" s="188"/>
      <c r="Q4" s="179" t="s">
        <v>17</v>
      </c>
      <c r="R4" s="180"/>
      <c r="S4" s="179" t="s">
        <v>24</v>
      </c>
      <c r="T4" s="180"/>
      <c r="U4" s="18" t="s">
        <v>35</v>
      </c>
    </row>
    <row r="5" spans="1:23" x14ac:dyDescent="0.2">
      <c r="A5" s="20" t="s">
        <v>7</v>
      </c>
      <c r="B5" s="21" t="s">
        <v>8</v>
      </c>
      <c r="C5" s="22" t="s">
        <v>9</v>
      </c>
      <c r="D5" s="23" t="s">
        <v>10</v>
      </c>
      <c r="E5" s="24" t="s">
        <v>11</v>
      </c>
      <c r="F5" s="184"/>
      <c r="G5" s="122" t="s">
        <v>12</v>
      </c>
      <c r="H5" s="25" t="s">
        <v>13</v>
      </c>
      <c r="I5" s="163" t="s">
        <v>23</v>
      </c>
      <c r="J5" s="164"/>
      <c r="K5" s="191" t="s">
        <v>28</v>
      </c>
      <c r="L5" s="192"/>
      <c r="M5" s="193" t="s">
        <v>21</v>
      </c>
      <c r="N5" s="164"/>
      <c r="O5" s="194" t="s">
        <v>19</v>
      </c>
      <c r="P5" s="192"/>
      <c r="Q5" s="167" t="s">
        <v>20</v>
      </c>
      <c r="R5" s="164"/>
      <c r="S5" s="167" t="s">
        <v>25</v>
      </c>
      <c r="T5" s="164"/>
      <c r="U5" s="26" t="s">
        <v>36</v>
      </c>
    </row>
    <row r="6" spans="1:23" ht="10.8" thickBot="1" x14ac:dyDescent="0.25">
      <c r="A6" s="27"/>
      <c r="B6" s="28"/>
      <c r="C6" s="28"/>
      <c r="D6" s="29"/>
      <c r="E6" s="30"/>
      <c r="F6" s="185"/>
      <c r="G6" s="59" t="s">
        <v>14</v>
      </c>
      <c r="H6" s="32" t="s">
        <v>14</v>
      </c>
      <c r="I6" s="33" t="s">
        <v>14</v>
      </c>
      <c r="J6" s="34" t="s">
        <v>15</v>
      </c>
      <c r="K6" s="53" t="s">
        <v>14</v>
      </c>
      <c r="L6" s="54" t="s">
        <v>15</v>
      </c>
      <c r="M6" s="31" t="s">
        <v>22</v>
      </c>
      <c r="N6" s="34" t="s">
        <v>15</v>
      </c>
      <c r="O6" s="47" t="s">
        <v>14</v>
      </c>
      <c r="P6" s="34" t="s">
        <v>15</v>
      </c>
      <c r="Q6" s="31" t="s">
        <v>16</v>
      </c>
      <c r="R6" s="34" t="s">
        <v>15</v>
      </c>
      <c r="S6" s="51" t="s">
        <v>26</v>
      </c>
      <c r="T6" s="34" t="s">
        <v>15</v>
      </c>
      <c r="U6" s="35"/>
    </row>
    <row r="7" spans="1:23" ht="18" customHeight="1" x14ac:dyDescent="0.2">
      <c r="A7" s="36">
        <f>IF(U7="---","---",IF(COUNT(#REF!,J7,R7,T7,L7,N7,P7)&lt;6,"-",RANK(U7,U$7:U$9,1)))</f>
        <v>1</v>
      </c>
      <c r="B7" s="37" t="s">
        <v>67</v>
      </c>
      <c r="C7" s="38" t="s">
        <v>68</v>
      </c>
      <c r="D7" s="56">
        <v>11786</v>
      </c>
      <c r="E7" s="39" t="s">
        <v>69</v>
      </c>
      <c r="F7" s="58">
        <f>IF(COUNT(D7)=0,"---",43431-D7)</f>
        <v>31645</v>
      </c>
      <c r="G7" s="60">
        <v>36</v>
      </c>
      <c r="H7" s="41">
        <v>32</v>
      </c>
      <c r="I7" s="48">
        <f>IF(COUNT(G7:H7)=0,"-",IF(COUNT(G7:H7)=1,"-",AVERAGE(G7:H7)))</f>
        <v>34</v>
      </c>
      <c r="J7" s="42">
        <f>IF(I7="-","-",IF(I7="dnf",COUNTA(I$7:I$9),IF(OR(I7="dns",I7="dq"),COUNTA(I$7:I$9)*2,RANK(I7,I$7:I$9,0))))</f>
        <v>3</v>
      </c>
      <c r="K7" s="40">
        <v>29</v>
      </c>
      <c r="L7" s="42">
        <f>IF(K7="-","-",IF(K7="dnf",COUNTA(K$7:K$9),IF(OR(K7="dns",K7="dq"),COUNTA(K$7:K$9)*2,RANK(K7,K$7:K$9,0))))</f>
        <v>1</v>
      </c>
      <c r="M7" s="45">
        <v>35</v>
      </c>
      <c r="N7" s="42">
        <f>IF(M7=0,"-",IF(M7="dnf",COUNTA(M$7:M$9),IF(OR(M7="dns",M7="dq"),COUNTA(M$7:M$9)*2,RANK(M7,M$7:M$9,0))))</f>
        <v>1</v>
      </c>
      <c r="O7" s="43">
        <v>12</v>
      </c>
      <c r="P7" s="42">
        <f>IF(O7="","-",IF(O7="dnf",COUNTA(O$7:O$9),IF(OR(O7="dns",O7="dq"),COUNTA(O$7:O$9)*2,RANK(O7,O$7:O$9,0))))</f>
        <v>2</v>
      </c>
      <c r="Q7" s="45">
        <v>1</v>
      </c>
      <c r="R7" s="42">
        <f>IF(Q7=0,"-",IF(Q7="dnf",COUNTA(Q$7:Q$9),IF(OR(Q7="dns",Q7="dq"),COUNTA(Q$7:Q$9)*2,RANK(Q7,Q$7:Q$9,0))))</f>
        <v>1</v>
      </c>
      <c r="S7" s="50">
        <v>3.0937499999999997E-3</v>
      </c>
      <c r="T7" s="42">
        <f>IF(COUNT(S7)=0,"-",IF(S7="dnf",COUNTA(S$7:S$9),IF(OR(S7="dns",S7="dq"),COUNTA(S$7:S$9)*2,RANK(S7,S$7:S$9,1))))</f>
        <v>2</v>
      </c>
      <c r="U7" s="44">
        <v>10</v>
      </c>
    </row>
    <row r="8" spans="1:23" ht="18" customHeight="1" x14ac:dyDescent="0.2">
      <c r="A8" s="36">
        <f>IF(U8="---","---",IF(COUNT(#REF!,J8,R8,T8,L8,N8,P8)&lt;6,"-",RANK(U8,U$7:U$9,1)))</f>
        <v>2</v>
      </c>
      <c r="B8" s="37" t="s">
        <v>70</v>
      </c>
      <c r="C8" s="38" t="s">
        <v>71</v>
      </c>
      <c r="D8" s="56">
        <v>11911</v>
      </c>
      <c r="E8" s="39" t="s">
        <v>72</v>
      </c>
      <c r="F8" s="58">
        <f>IF(COUNT(D8)=0,"---",43431-D8)</f>
        <v>31520</v>
      </c>
      <c r="G8" s="60">
        <v>43</v>
      </c>
      <c r="H8" s="41">
        <v>41</v>
      </c>
      <c r="I8" s="48">
        <f>IF(COUNT(G8:H8)=0,"-",IF(COUNT(G8:H8)=1,"-",AVERAGE(G8:H8)))</f>
        <v>42</v>
      </c>
      <c r="J8" s="42">
        <f>IF(I8="-","-",IF(I8="dnf",COUNTA(I$7:I$9),IF(OR(I8="dns",I8="dq"),COUNTA(I$7:I$9)*2,RANK(I8,I$7:I$9,0))))</f>
        <v>2</v>
      </c>
      <c r="K8" s="40">
        <v>27</v>
      </c>
      <c r="L8" s="42">
        <f>IF(K8="-","-",IF(K8="dnf",COUNTA(K$7:K$9),IF(OR(K8="dns",K8="dq"),COUNTA(K$7:K$9)*2,RANK(K8,K$7:K$9,0))))</f>
        <v>2</v>
      </c>
      <c r="M8" s="45">
        <v>29</v>
      </c>
      <c r="N8" s="42">
        <f>IF(M8=0,"-",IF(M8="dnf",COUNTA(M$7:M$9),IF(OR(M8="dns",M8="dq"),COUNTA(M$7:M$9)*2,RANK(M8,M$7:M$9,0))))</f>
        <v>2</v>
      </c>
      <c r="O8" s="43">
        <v>10</v>
      </c>
      <c r="P8" s="42">
        <f>IF(O8="","-",IF(O8="dnf",COUNTA(O$7:O$9),IF(OR(O8="dns",O8="dq"),COUNTA(O$7:O$9)*2,RANK(O8,O$7:O$9,0))))</f>
        <v>3</v>
      </c>
      <c r="Q8" s="45">
        <v>1</v>
      </c>
      <c r="R8" s="42">
        <f>IF(Q8=0,"-",IF(Q8="dnf",COUNTA(Q$7:Q$9),IF(OR(Q8="dns",Q8="dq"),COUNTA(Q$7:Q$9)*2,RANK(Q8,Q$7:Q$9,0))))</f>
        <v>1</v>
      </c>
      <c r="S8" s="50">
        <v>2.7731481481481478E-3</v>
      </c>
      <c r="T8" s="42">
        <f>IF(COUNT(S8)=0,"-",IF(S8="dnf",COUNTA(S$7:S$9),IF(OR(S8="dns",S8="dq"),COUNTA(S$7:S$9)*2,RANK(S8,S$7:S$9,1))))</f>
        <v>1</v>
      </c>
      <c r="U8" s="44">
        <v>11</v>
      </c>
    </row>
    <row r="9" spans="1:23" ht="18" customHeight="1" x14ac:dyDescent="0.2">
      <c r="A9" s="36">
        <f>IF(U9="---","---",IF(COUNT(#REF!,J9,R9,T9,L9,N9,P9)&lt;6,"-",RANK(U9,U$7:U$9,1)))</f>
        <v>3</v>
      </c>
      <c r="B9" s="37" t="s">
        <v>67</v>
      </c>
      <c r="C9" s="38" t="s">
        <v>73</v>
      </c>
      <c r="D9" s="56">
        <v>12043</v>
      </c>
      <c r="E9" s="39" t="s">
        <v>61</v>
      </c>
      <c r="F9" s="58">
        <f>IF(COUNT(D9)=0,"---",43431-D9)</f>
        <v>31388</v>
      </c>
      <c r="G9" s="60">
        <v>32</v>
      </c>
      <c r="H9" s="41">
        <v>53</v>
      </c>
      <c r="I9" s="48">
        <f>IF(COUNT(G9:H9)=0,"-",IF(COUNT(G9:H9)=1,"-",AVERAGE(G9:H9)))</f>
        <v>42.5</v>
      </c>
      <c r="J9" s="42">
        <f>IF(I9="-","-",IF(I9="dnf",COUNTA(I$7:I$9),IF(OR(I9="dns",I9="dq"),COUNTA(I$7:I$9)*2,RANK(I9,I$7:I$9,0))))</f>
        <v>1</v>
      </c>
      <c r="K9" s="40">
        <v>14</v>
      </c>
      <c r="L9" s="42">
        <f>IF(K9="-","-",IF(K9="dnf",COUNTA(K$7:K$9),IF(OR(K9="dns",K9="dq"),COUNTA(K$7:K$9)*2,RANK(K9,K$7:K$9,0))))</f>
        <v>3</v>
      </c>
      <c r="M9" s="45">
        <v>25</v>
      </c>
      <c r="N9" s="42">
        <f>IF(M9=0,"-",IF(M9="dnf",COUNTA(M$7:M$9),IF(OR(M9="dns",M9="dq"),COUNTA(M$7:M$9)*2,RANK(M9,M$7:M$9,0))))</f>
        <v>3</v>
      </c>
      <c r="O9" s="43">
        <v>16</v>
      </c>
      <c r="P9" s="42">
        <f>IF(O9="","-",IF(O9="dnf",COUNTA(O$7:O$9),IF(OR(O9="dns",O9="dq"),COUNTA(O$7:O$9)*2,RANK(O9,O$7:O$9,0))))</f>
        <v>1</v>
      </c>
      <c r="Q9" s="45">
        <v>1</v>
      </c>
      <c r="R9" s="42">
        <f>IF(Q9=0,"-",IF(Q9="dnf",COUNTA(Q$7:Q$9),IF(OR(Q9="dns",Q9="dq"),COUNTA(Q$7:Q$9)*2,RANK(Q9,Q$7:Q$9,0))))</f>
        <v>1</v>
      </c>
      <c r="S9" s="50">
        <v>3.4537037037037036E-3</v>
      </c>
      <c r="T9" s="42">
        <f>IF(COUNT(S9)=0,"-",IF(S9="dnf",COUNTA(S$7:S$9),IF(OR(S9="dns",S9="dq"),COUNTA(S$7:S$9)*2,RANK(S9,S$7:S$9,1))))</f>
        <v>3</v>
      </c>
      <c r="U9" s="44">
        <v>12</v>
      </c>
    </row>
  </sheetData>
  <mergeCells count="13">
    <mergeCell ref="F4:F6"/>
    <mergeCell ref="G4:J4"/>
    <mergeCell ref="K4:L4"/>
    <mergeCell ref="M4:N4"/>
    <mergeCell ref="O4:P4"/>
    <mergeCell ref="S4:T4"/>
    <mergeCell ref="I5:J5"/>
    <mergeCell ref="K5:L5"/>
    <mergeCell ref="M5:N5"/>
    <mergeCell ref="O5:P5"/>
    <mergeCell ref="Q5:R5"/>
    <mergeCell ref="S5:T5"/>
    <mergeCell ref="Q4:R4"/>
  </mergeCells>
  <pageMargins left="0.39370078740157483" right="0.39370078740157483" top="0.59055118110236227" bottom="0.33" header="0.39370078740157483" footer="0.23622047244094491"/>
  <pageSetup paperSize="9" orientation="landscape" horizontalDpi="4294967292" r:id="rId1"/>
  <headerFooter alignWithMargins="0"/>
  <drawing r:id="rId2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W7"/>
  <sheetViews>
    <sheetView zoomScale="120" zoomScaleNormal="120" workbookViewId="0"/>
  </sheetViews>
  <sheetFormatPr defaultColWidth="9.109375" defaultRowHeight="10.199999999999999" x14ac:dyDescent="0.2"/>
  <cols>
    <col min="1" max="1" width="4.6640625" style="82" customWidth="1"/>
    <col min="2" max="2" width="9" style="82" customWidth="1"/>
    <col min="3" max="3" width="13.6640625" style="82" customWidth="1"/>
    <col min="4" max="4" width="9.109375" style="82" bestFit="1" customWidth="1"/>
    <col min="5" max="5" width="20.77734375" style="82" customWidth="1"/>
    <col min="6" max="6" width="2.6640625" style="82" customWidth="1"/>
    <col min="7" max="8" width="3" style="82" bestFit="1" customWidth="1"/>
    <col min="9" max="9" width="4.109375" style="82" bestFit="1" customWidth="1"/>
    <col min="10" max="10" width="3.6640625" style="82" customWidth="1"/>
    <col min="11" max="11" width="4.109375" style="82" bestFit="1" customWidth="1"/>
    <col min="12" max="12" width="3.6640625" style="82" customWidth="1"/>
    <col min="13" max="13" width="4.6640625" style="82" customWidth="1"/>
    <col min="14" max="14" width="3.6640625" style="82" customWidth="1"/>
    <col min="15" max="15" width="6.5546875" style="120" customWidth="1"/>
    <col min="16" max="16" width="4.88671875" style="82" customWidth="1"/>
    <col min="17" max="17" width="5.44140625" style="82" customWidth="1"/>
    <col min="18" max="18" width="3.6640625" style="82" customWidth="1"/>
    <col min="19" max="19" width="6.44140625" style="82" customWidth="1"/>
    <col min="20" max="20" width="3.6640625" style="82" customWidth="1"/>
    <col min="21" max="21" width="6" style="121" customWidth="1"/>
    <col min="22" max="16384" width="9.109375" style="82"/>
  </cols>
  <sheetData>
    <row r="1" spans="1:23" s="67" customFormat="1" ht="22.8" x14ac:dyDescent="0.25">
      <c r="A1" s="62"/>
      <c r="B1" s="63" t="s">
        <v>0</v>
      </c>
      <c r="C1" s="64" t="s">
        <v>40</v>
      </c>
      <c r="D1" s="65"/>
      <c r="E1" s="65"/>
      <c r="F1" s="65"/>
      <c r="G1" s="66"/>
      <c r="H1" s="66"/>
      <c r="I1" s="66"/>
      <c r="J1" s="66"/>
      <c r="K1" s="66"/>
      <c r="L1" s="66"/>
      <c r="M1" s="66"/>
      <c r="N1" s="66"/>
      <c r="O1" s="66"/>
      <c r="Q1" s="66"/>
      <c r="R1" s="66"/>
      <c r="S1" s="66"/>
      <c r="T1" s="66"/>
      <c r="U1" s="68" t="s">
        <v>32</v>
      </c>
    </row>
    <row r="2" spans="1:23" s="67" customFormat="1" ht="24.6" x14ac:dyDescent="0.25">
      <c r="A2" s="69"/>
      <c r="B2" s="63" t="s">
        <v>1</v>
      </c>
      <c r="C2" s="64" t="s">
        <v>37</v>
      </c>
      <c r="F2" s="70"/>
      <c r="G2" s="66"/>
      <c r="H2" s="66"/>
      <c r="I2" s="66"/>
      <c r="J2" s="66"/>
      <c r="K2" s="66"/>
      <c r="L2" s="66"/>
      <c r="M2" s="66"/>
      <c r="N2" s="66"/>
      <c r="O2" s="66"/>
      <c r="Q2" s="66"/>
      <c r="R2" s="66"/>
      <c r="S2" s="66"/>
      <c r="T2" s="66"/>
      <c r="U2" s="71" t="s">
        <v>33</v>
      </c>
      <c r="W2" s="72"/>
    </row>
    <row r="3" spans="1:23" s="67" customFormat="1" ht="25.2" thickBot="1" x14ac:dyDescent="0.35">
      <c r="A3" s="69"/>
      <c r="B3" s="73" t="s">
        <v>2</v>
      </c>
      <c r="C3" s="64">
        <v>18</v>
      </c>
      <c r="D3" s="74" t="s">
        <v>30</v>
      </c>
      <c r="E3" s="70"/>
      <c r="F3" s="70"/>
      <c r="G3" s="75"/>
      <c r="H3" s="75"/>
      <c r="I3" s="75"/>
      <c r="J3" s="75"/>
      <c r="K3" s="75"/>
      <c r="L3" s="75"/>
      <c r="M3" s="75"/>
      <c r="N3" s="75"/>
      <c r="O3" s="75"/>
      <c r="Q3" s="75"/>
      <c r="R3" s="75"/>
      <c r="S3" s="75"/>
      <c r="T3" s="75"/>
      <c r="U3" s="76" t="s">
        <v>34</v>
      </c>
    </row>
    <row r="4" spans="1:23" ht="12.75" customHeight="1" x14ac:dyDescent="0.2">
      <c r="A4" s="77"/>
      <c r="B4" s="78"/>
      <c r="C4" s="78"/>
      <c r="D4" s="79" t="s">
        <v>3</v>
      </c>
      <c r="E4" s="80" t="s">
        <v>4</v>
      </c>
      <c r="F4" s="204" t="s">
        <v>5</v>
      </c>
      <c r="G4" s="207" t="s">
        <v>6</v>
      </c>
      <c r="H4" s="208"/>
      <c r="I4" s="208"/>
      <c r="J4" s="209"/>
      <c r="K4" s="210" t="s">
        <v>27</v>
      </c>
      <c r="L4" s="211"/>
      <c r="M4" s="212" t="s">
        <v>18</v>
      </c>
      <c r="N4" s="196"/>
      <c r="O4" s="213" t="s">
        <v>29</v>
      </c>
      <c r="P4" s="211"/>
      <c r="Q4" s="195" t="s">
        <v>17</v>
      </c>
      <c r="R4" s="196"/>
      <c r="S4" s="195" t="s">
        <v>24</v>
      </c>
      <c r="T4" s="196"/>
      <c r="U4" s="81" t="s">
        <v>35</v>
      </c>
    </row>
    <row r="5" spans="1:23" x14ac:dyDescent="0.2">
      <c r="A5" s="83" t="s">
        <v>7</v>
      </c>
      <c r="B5" s="84" t="s">
        <v>8</v>
      </c>
      <c r="C5" s="85" t="s">
        <v>9</v>
      </c>
      <c r="D5" s="86" t="s">
        <v>10</v>
      </c>
      <c r="E5" s="87" t="s">
        <v>11</v>
      </c>
      <c r="F5" s="205"/>
      <c r="G5" s="88" t="s">
        <v>12</v>
      </c>
      <c r="H5" s="89" t="s">
        <v>13</v>
      </c>
      <c r="I5" s="197" t="s">
        <v>23</v>
      </c>
      <c r="J5" s="198"/>
      <c r="K5" s="199" t="s">
        <v>28</v>
      </c>
      <c r="L5" s="200"/>
      <c r="M5" s="201" t="s">
        <v>21</v>
      </c>
      <c r="N5" s="198"/>
      <c r="O5" s="202" t="s">
        <v>19</v>
      </c>
      <c r="P5" s="200"/>
      <c r="Q5" s="203" t="s">
        <v>20</v>
      </c>
      <c r="R5" s="198"/>
      <c r="S5" s="203" t="s">
        <v>25</v>
      </c>
      <c r="T5" s="198"/>
      <c r="U5" s="90" t="s">
        <v>36</v>
      </c>
    </row>
    <row r="6" spans="1:23" ht="10.8" thickBot="1" x14ac:dyDescent="0.25">
      <c r="A6" s="91"/>
      <c r="B6" s="92"/>
      <c r="C6" s="92"/>
      <c r="D6" s="93"/>
      <c r="E6" s="94"/>
      <c r="F6" s="206"/>
      <c r="G6" s="95" t="s">
        <v>14</v>
      </c>
      <c r="H6" s="96" t="s">
        <v>14</v>
      </c>
      <c r="I6" s="97" t="s">
        <v>14</v>
      </c>
      <c r="J6" s="98" t="s">
        <v>15</v>
      </c>
      <c r="K6" s="99" t="s">
        <v>14</v>
      </c>
      <c r="L6" s="100" t="s">
        <v>15</v>
      </c>
      <c r="M6" s="101" t="s">
        <v>22</v>
      </c>
      <c r="N6" s="98" t="s">
        <v>15</v>
      </c>
      <c r="O6" s="102" t="s">
        <v>14</v>
      </c>
      <c r="P6" s="98" t="s">
        <v>15</v>
      </c>
      <c r="Q6" s="101" t="s">
        <v>16</v>
      </c>
      <c r="R6" s="98" t="s">
        <v>15</v>
      </c>
      <c r="S6" s="103" t="s">
        <v>26</v>
      </c>
      <c r="T6" s="98" t="s">
        <v>15</v>
      </c>
      <c r="U6" s="104"/>
    </row>
    <row r="7" spans="1:23" ht="18" customHeight="1" x14ac:dyDescent="0.2">
      <c r="A7" s="105" t="str">
        <f>IF(U7="---","---",IF(COUNT(#REF!,J7,R7,T7,L7,N7,P7)&lt;6,"-",RANK(U7,U$7:U$7,1)))</f>
        <v>---</v>
      </c>
      <c r="B7" s="106"/>
      <c r="C7" s="107" t="s">
        <v>39</v>
      </c>
      <c r="D7" s="108"/>
      <c r="E7" s="109"/>
      <c r="F7" s="110"/>
      <c r="G7" s="111"/>
      <c r="H7" s="112"/>
      <c r="I7" s="113" t="str">
        <f t="shared" ref="I7" si="0">IF(COUNT(G7:H7)=0,"-",IF(COUNT(G7:H7)=1,"-",AVERAGE(G7:H7)))</f>
        <v>-</v>
      </c>
      <c r="J7" s="114" t="str">
        <f>IF(I7="-","-",IF(I7="dnf",COUNTA(I$7:I$7),IF(OR(I7="dns",I7="dq"),COUNTA(I$7:I$7)*2,RANK(I7,I$7:I$7,0))))</f>
        <v>-</v>
      </c>
      <c r="K7" s="115" t="s">
        <v>31</v>
      </c>
      <c r="L7" s="114" t="str">
        <f>IF(K7="-","-",IF(K7="dnf",COUNTA(K$7:K$7),IF(OR(K7="dns",K7="dq"),COUNTA(K$7:K$7)*2,RANK(K7,K$7:K$7,0))))</f>
        <v>-</v>
      </c>
      <c r="M7" s="116"/>
      <c r="N7" s="114" t="str">
        <f>IF(M7=0,"-",IF(M7="dnf",COUNTA(M$7:M$7),IF(OR(M7="dns",M7="dq"),COUNTA(M$7:M$7)*2,RANK(M7,M$7:M$7,0))))</f>
        <v>-</v>
      </c>
      <c r="O7" s="117"/>
      <c r="P7" s="114" t="str">
        <f>IF(O7="","-",IF(O7="dnf",COUNTA(O$7:O$7),IF(OR(O7="dns",O7="dq"),COUNTA(O$7:O$7)*2,RANK(O7,O$7:O$7,0))))</f>
        <v>-</v>
      </c>
      <c r="Q7" s="116"/>
      <c r="R7" s="114" t="str">
        <f>IF(Q7=0,"-",IF(Q7="dnf",COUNTA(Q$7:Q$7),IF(OR(Q7="dns",Q7="dq"),COUNTA(Q$7:Q$7)*2,RANK(Q7,Q$7:Q$7,0))))</f>
        <v>-</v>
      </c>
      <c r="S7" s="118"/>
      <c r="T7" s="114" t="str">
        <f>IF(COUNT(S7)=0,"-",IF(S7="dnf",COUNTA(S$7:S$7),IF(OR(S7="dns",S7="dq"),COUNTA(S$7:S$7)*2,RANK(S7,S$7:S$7,1))))</f>
        <v>-</v>
      </c>
      <c r="U7" s="119" t="str">
        <f>IF(SUM(J7,L7,N7,P7,R7,T7)=0,"---",IF(COUNT(J7,L7,N7,P7,R7,T7)&lt;7,"-",SUM(J7,L7,N7,P7,R7,T7)))</f>
        <v>---</v>
      </c>
    </row>
  </sheetData>
  <mergeCells count="13">
    <mergeCell ref="F4:F6"/>
    <mergeCell ref="G4:J4"/>
    <mergeCell ref="K4:L4"/>
    <mergeCell ref="M4:N4"/>
    <mergeCell ref="O4:P4"/>
    <mergeCell ref="S4:T4"/>
    <mergeCell ref="I5:J5"/>
    <mergeCell ref="K5:L5"/>
    <mergeCell ref="M5:N5"/>
    <mergeCell ref="O5:P5"/>
    <mergeCell ref="Q5:R5"/>
    <mergeCell ref="S5:T5"/>
    <mergeCell ref="Q4:R4"/>
  </mergeCells>
  <pageMargins left="0.39370078740157483" right="0.39370078740157483" top="0.59055118110236227" bottom="0.33" header="0.39370078740157483" footer="0.23622047244094491"/>
  <pageSetup paperSize="9" orientation="landscape" horizontalDpi="4294967292" r:id="rId1"/>
  <headerFooter alignWithMargins="0"/>
  <drawing r:id="rId2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tabColor rgb="FF00B0F0"/>
  </sheetPr>
  <dimension ref="A1:W7"/>
  <sheetViews>
    <sheetView zoomScale="120" zoomScaleNormal="120" workbookViewId="0"/>
  </sheetViews>
  <sheetFormatPr defaultColWidth="9.109375" defaultRowHeight="10.199999999999999" x14ac:dyDescent="0.2"/>
  <cols>
    <col min="1" max="1" width="4.6640625" style="19" customWidth="1"/>
    <col min="2" max="2" width="9" style="19" customWidth="1"/>
    <col min="3" max="3" width="13.6640625" style="19" customWidth="1"/>
    <col min="4" max="4" width="9.109375" style="19" bestFit="1" customWidth="1"/>
    <col min="5" max="5" width="20.77734375" style="19" customWidth="1"/>
    <col min="6" max="6" width="2.6640625" style="19" customWidth="1"/>
    <col min="7" max="8" width="3" style="19" bestFit="1" customWidth="1"/>
    <col min="9" max="9" width="4.109375" style="19" bestFit="1" customWidth="1"/>
    <col min="10" max="10" width="3.6640625" style="19" customWidth="1"/>
    <col min="11" max="11" width="4.109375" style="19" bestFit="1" customWidth="1"/>
    <col min="12" max="12" width="3.6640625" style="19" customWidth="1"/>
    <col min="13" max="13" width="4.6640625" style="19" customWidth="1"/>
    <col min="14" max="14" width="3.6640625" style="19" customWidth="1"/>
    <col min="15" max="15" width="6.5546875" style="49" customWidth="1"/>
    <col min="16" max="16" width="4.88671875" style="19" customWidth="1"/>
    <col min="17" max="17" width="5.44140625" style="19" customWidth="1"/>
    <col min="18" max="18" width="3.6640625" style="19" customWidth="1"/>
    <col min="19" max="19" width="6.44140625" style="19" customWidth="1"/>
    <col min="20" max="20" width="3.6640625" style="19" customWidth="1"/>
    <col min="21" max="21" width="6" style="46" customWidth="1"/>
    <col min="22" max="16384" width="9.109375" style="19"/>
  </cols>
  <sheetData>
    <row r="1" spans="1:23" s="7" customFormat="1" ht="22.8" x14ac:dyDescent="0.25">
      <c r="A1" s="1"/>
      <c r="B1" s="2" t="s">
        <v>0</v>
      </c>
      <c r="C1" s="3" t="s">
        <v>38</v>
      </c>
      <c r="D1" s="4"/>
      <c r="E1" s="4"/>
      <c r="F1" s="4"/>
      <c r="G1" s="5"/>
      <c r="H1" s="5"/>
      <c r="I1" s="5"/>
      <c r="J1" s="5"/>
      <c r="K1" s="5"/>
      <c r="L1" s="5"/>
      <c r="M1" s="5"/>
      <c r="N1" s="5"/>
      <c r="O1" s="5"/>
      <c r="Q1" s="5"/>
      <c r="R1" s="5"/>
      <c r="S1" s="5"/>
      <c r="T1" s="5"/>
      <c r="U1" s="6" t="s">
        <v>32</v>
      </c>
    </row>
    <row r="2" spans="1:23" s="7" customFormat="1" ht="24.6" x14ac:dyDescent="0.25">
      <c r="A2" s="8"/>
      <c r="B2" s="2" t="s">
        <v>1</v>
      </c>
      <c r="C2" s="3" t="s">
        <v>37</v>
      </c>
      <c r="F2" s="9"/>
      <c r="G2" s="5"/>
      <c r="H2" s="5"/>
      <c r="I2" s="5"/>
      <c r="J2" s="5"/>
      <c r="K2" s="5"/>
      <c r="L2" s="5"/>
      <c r="M2" s="5"/>
      <c r="N2" s="5"/>
      <c r="O2" s="5"/>
      <c r="Q2" s="5"/>
      <c r="R2" s="5"/>
      <c r="S2" s="5"/>
      <c r="T2" s="5"/>
      <c r="U2" s="52" t="s">
        <v>33</v>
      </c>
      <c r="W2" s="11"/>
    </row>
    <row r="3" spans="1:23" s="7" customFormat="1" ht="25.2" thickBot="1" x14ac:dyDescent="0.35">
      <c r="A3" s="8"/>
      <c r="B3" s="12" t="s">
        <v>2</v>
      </c>
      <c r="C3" s="3">
        <v>18</v>
      </c>
      <c r="D3" s="55" t="s">
        <v>30</v>
      </c>
      <c r="E3" s="9"/>
      <c r="F3" s="9"/>
      <c r="G3" s="10"/>
      <c r="H3" s="10"/>
      <c r="I3" s="10"/>
      <c r="J3" s="10"/>
      <c r="K3" s="10"/>
      <c r="L3" s="10"/>
      <c r="M3" s="10"/>
      <c r="N3" s="10"/>
      <c r="O3" s="10"/>
      <c r="Q3" s="10"/>
      <c r="R3" s="10"/>
      <c r="S3" s="10"/>
      <c r="T3" s="10"/>
      <c r="U3" s="13" t="s">
        <v>34</v>
      </c>
    </row>
    <row r="4" spans="1:23" ht="12.75" customHeight="1" x14ac:dyDescent="0.2">
      <c r="A4" s="14"/>
      <c r="B4" s="15"/>
      <c r="C4" s="15"/>
      <c r="D4" s="16" t="s">
        <v>3</v>
      </c>
      <c r="E4" s="17" t="s">
        <v>4</v>
      </c>
      <c r="F4" s="183" t="s">
        <v>5</v>
      </c>
      <c r="G4" s="186" t="s">
        <v>6</v>
      </c>
      <c r="H4" s="174"/>
      <c r="I4" s="174"/>
      <c r="J4" s="175"/>
      <c r="K4" s="187" t="s">
        <v>27</v>
      </c>
      <c r="L4" s="188"/>
      <c r="M4" s="189" t="s">
        <v>18</v>
      </c>
      <c r="N4" s="180"/>
      <c r="O4" s="190" t="s">
        <v>29</v>
      </c>
      <c r="P4" s="188"/>
      <c r="Q4" s="179" t="s">
        <v>17</v>
      </c>
      <c r="R4" s="180"/>
      <c r="S4" s="179" t="s">
        <v>24</v>
      </c>
      <c r="T4" s="180"/>
      <c r="U4" s="18" t="s">
        <v>35</v>
      </c>
    </row>
    <row r="5" spans="1:23" x14ac:dyDescent="0.2">
      <c r="A5" s="20" t="s">
        <v>7</v>
      </c>
      <c r="B5" s="21" t="s">
        <v>8</v>
      </c>
      <c r="C5" s="22" t="s">
        <v>9</v>
      </c>
      <c r="D5" s="23" t="s">
        <v>10</v>
      </c>
      <c r="E5" s="24" t="s">
        <v>11</v>
      </c>
      <c r="F5" s="184"/>
      <c r="G5" s="57" t="s">
        <v>12</v>
      </c>
      <c r="H5" s="25" t="s">
        <v>13</v>
      </c>
      <c r="I5" s="163" t="s">
        <v>23</v>
      </c>
      <c r="J5" s="164"/>
      <c r="K5" s="191" t="s">
        <v>28</v>
      </c>
      <c r="L5" s="192"/>
      <c r="M5" s="193" t="s">
        <v>21</v>
      </c>
      <c r="N5" s="164"/>
      <c r="O5" s="194" t="s">
        <v>19</v>
      </c>
      <c r="P5" s="192"/>
      <c r="Q5" s="167" t="s">
        <v>20</v>
      </c>
      <c r="R5" s="164"/>
      <c r="S5" s="167" t="s">
        <v>25</v>
      </c>
      <c r="T5" s="164"/>
      <c r="U5" s="26" t="s">
        <v>36</v>
      </c>
    </row>
    <row r="6" spans="1:23" ht="10.8" thickBot="1" x14ac:dyDescent="0.25">
      <c r="A6" s="27"/>
      <c r="B6" s="28"/>
      <c r="C6" s="28"/>
      <c r="D6" s="29"/>
      <c r="E6" s="30"/>
      <c r="F6" s="185"/>
      <c r="G6" s="59" t="s">
        <v>14</v>
      </c>
      <c r="H6" s="32" t="s">
        <v>14</v>
      </c>
      <c r="I6" s="33" t="s">
        <v>14</v>
      </c>
      <c r="J6" s="34" t="s">
        <v>15</v>
      </c>
      <c r="K6" s="53" t="s">
        <v>14</v>
      </c>
      <c r="L6" s="54" t="s">
        <v>15</v>
      </c>
      <c r="M6" s="31" t="s">
        <v>22</v>
      </c>
      <c r="N6" s="34" t="s">
        <v>15</v>
      </c>
      <c r="O6" s="47" t="s">
        <v>14</v>
      </c>
      <c r="P6" s="34" t="s">
        <v>15</v>
      </c>
      <c r="Q6" s="31" t="s">
        <v>16</v>
      </c>
      <c r="R6" s="34" t="s">
        <v>15</v>
      </c>
      <c r="S6" s="51" t="s">
        <v>26</v>
      </c>
      <c r="T6" s="34" t="s">
        <v>15</v>
      </c>
      <c r="U6" s="35"/>
    </row>
    <row r="7" spans="1:23" ht="18" customHeight="1" x14ac:dyDescent="0.2">
      <c r="A7" s="36" t="str">
        <f>IF(U7="---","---",IF(COUNT(#REF!,J7,R7,T7,L7,N7,P7)&lt;6,"-",RANK(U7,U$7:U$7,1)))</f>
        <v>---</v>
      </c>
      <c r="B7" s="37"/>
      <c r="C7" s="38" t="s">
        <v>39</v>
      </c>
      <c r="D7" s="56"/>
      <c r="E7" s="39"/>
      <c r="F7" s="58"/>
      <c r="G7" s="60"/>
      <c r="H7" s="41"/>
      <c r="I7" s="48" t="str">
        <f t="shared" ref="I7" si="0">IF(COUNT(G7:H7)=0,"-",IF(COUNT(G7:H7)=1,"-",AVERAGE(G7:H7)))</f>
        <v>-</v>
      </c>
      <c r="J7" s="42" t="str">
        <f>IF(I7="-","-",IF(I7="dnf",COUNTA(I$7:I$7),IF(OR(I7="dns",I7="dq"),COUNTA(I$7:I$7)*2,RANK(I7,I$7:I$7,0))))</f>
        <v>-</v>
      </c>
      <c r="K7" s="40" t="s">
        <v>31</v>
      </c>
      <c r="L7" s="42" t="str">
        <f>IF(K7="-","-",IF(K7="dnf",COUNTA(K$7:K$7),IF(OR(K7="dns",K7="dq"),COUNTA(K$7:K$7)*2,RANK(K7,K$7:K$7,0))))</f>
        <v>-</v>
      </c>
      <c r="M7" s="45"/>
      <c r="N7" s="42" t="str">
        <f>IF(M7=0,"-",IF(M7="dnf",COUNTA(M$7:M$7),IF(OR(M7="dns",M7="dq"),COUNTA(M$7:M$7)*2,RANK(M7,M$7:M$7,0))))</f>
        <v>-</v>
      </c>
      <c r="O7" s="43"/>
      <c r="P7" s="42" t="str">
        <f>IF(O7="","-",IF(O7="dnf",COUNTA(O$7:O$7),IF(OR(O7="dns",O7="dq"),COUNTA(O$7:O$7)*2,RANK(O7,O$7:O$7,0))))</f>
        <v>-</v>
      </c>
      <c r="Q7" s="45"/>
      <c r="R7" s="42" t="str">
        <f>IF(Q7=0,"-",IF(Q7="dnf",COUNTA(Q$7:Q$7),IF(OR(Q7="dns",Q7="dq"),COUNTA(Q$7:Q$7)*2,RANK(Q7,Q$7:Q$7,0))))</f>
        <v>-</v>
      </c>
      <c r="S7" s="50"/>
      <c r="T7" s="42" t="str">
        <f>IF(COUNT(S7)=0,"-",IF(S7="dnf",COUNTA(S$7:S$7),IF(OR(S7="dns",S7="dq"),COUNTA(S$7:S$7)*2,RANK(S7,S$7:S$7,1))))</f>
        <v>-</v>
      </c>
      <c r="U7" s="44" t="str">
        <f>IF(SUM(J7,L7,N7,P7,R7,T7)=0,"---",IF(COUNT(J7,L7,N7,P7,R7,T7)&lt;7,"-",SUM(J7,L7,N7,P7,R7,T7)))</f>
        <v>---</v>
      </c>
    </row>
  </sheetData>
  <mergeCells count="13">
    <mergeCell ref="S5:T5"/>
    <mergeCell ref="M5:N5"/>
    <mergeCell ref="O5:P5"/>
    <mergeCell ref="Q4:R4"/>
    <mergeCell ref="S4:T4"/>
    <mergeCell ref="F4:F6"/>
    <mergeCell ref="M4:N4"/>
    <mergeCell ref="O4:P4"/>
    <mergeCell ref="Q5:R5"/>
    <mergeCell ref="G4:J4"/>
    <mergeCell ref="I5:J5"/>
    <mergeCell ref="K5:L5"/>
    <mergeCell ref="K4:L4"/>
  </mergeCells>
  <phoneticPr fontId="0" type="noConversion"/>
  <pageMargins left="0.39370078740157483" right="0.39370078740157483" top="0.59055118110236227" bottom="0.33" header="0.39370078740157483" footer="0.23622047244094491"/>
  <pageSetup paperSize="9" orientation="landscape" horizontalDpi="4294967292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Darbalapiai</vt:lpstr>
      </vt:variant>
      <vt:variant>
        <vt:i4>38</vt:i4>
      </vt:variant>
      <vt:variant>
        <vt:lpstr>Įvardinti diapazonai</vt:lpstr>
      </vt:variant>
      <vt:variant>
        <vt:i4>38</vt:i4>
      </vt:variant>
    </vt:vector>
  </HeadingPairs>
  <TitlesOfParts>
    <vt:vector size="76" baseType="lpstr">
      <vt:lpstr>M 0 (12-13)</vt:lpstr>
      <vt:lpstr>V 0 (12-13)</vt:lpstr>
      <vt:lpstr>M 1 (14-15)</vt:lpstr>
      <vt:lpstr>V 1 (14-15)</vt:lpstr>
      <vt:lpstr>M 2 (16-17)</vt:lpstr>
      <vt:lpstr>V 2 (16-17)</vt:lpstr>
      <vt:lpstr>M 3 (18-19)</vt:lpstr>
      <vt:lpstr>V 3 (18-19)</vt:lpstr>
      <vt:lpstr>M 4 (20-24)</vt:lpstr>
      <vt:lpstr>V 4 (20-24)</vt:lpstr>
      <vt:lpstr>M 5 (25-29)</vt:lpstr>
      <vt:lpstr>V 5 (25-29)</vt:lpstr>
      <vt:lpstr>M 6 30-34)</vt:lpstr>
      <vt:lpstr>V 6 30-34)</vt:lpstr>
      <vt:lpstr>M 7 (35-39)</vt:lpstr>
      <vt:lpstr>V 7 (35-39)</vt:lpstr>
      <vt:lpstr>M 8 (40-44)</vt:lpstr>
      <vt:lpstr>V 8 (40-44)</vt:lpstr>
      <vt:lpstr>M 9 (45-49)</vt:lpstr>
      <vt:lpstr>V 9 (45-49)</vt:lpstr>
      <vt:lpstr>M 10 (50-54)</vt:lpstr>
      <vt:lpstr>V 10 (50-54)</vt:lpstr>
      <vt:lpstr>M 11 (55-59)</vt:lpstr>
      <vt:lpstr>V 11 (55-59)</vt:lpstr>
      <vt:lpstr>M 12 (60-64)</vt:lpstr>
      <vt:lpstr>V 12 (60-64)</vt:lpstr>
      <vt:lpstr>M 13 (65-69)</vt:lpstr>
      <vt:lpstr>V 13 (65-69)</vt:lpstr>
      <vt:lpstr>M 14 (70-74)</vt:lpstr>
      <vt:lpstr>V 14 (70-74)</vt:lpstr>
      <vt:lpstr>M 15 (75-79)</vt:lpstr>
      <vt:lpstr>V 15 (75-79)</vt:lpstr>
      <vt:lpstr>M 16 (80-84)</vt:lpstr>
      <vt:lpstr>V 16 (80-84)</vt:lpstr>
      <vt:lpstr>M 17 (85-89)</vt:lpstr>
      <vt:lpstr>V 17 (85-89)</vt:lpstr>
      <vt:lpstr>M 18 (90 ir vyr.)</vt:lpstr>
      <vt:lpstr>V 18 (90 ir vyr.)</vt:lpstr>
      <vt:lpstr>'M 0 (12-13)'!Print_Titles</vt:lpstr>
      <vt:lpstr>'M 1 (14-15)'!Print_Titles</vt:lpstr>
      <vt:lpstr>'M 10 (50-54)'!Print_Titles</vt:lpstr>
      <vt:lpstr>'M 11 (55-59)'!Print_Titles</vt:lpstr>
      <vt:lpstr>'M 12 (60-64)'!Print_Titles</vt:lpstr>
      <vt:lpstr>'M 13 (65-69)'!Print_Titles</vt:lpstr>
      <vt:lpstr>'M 14 (70-74)'!Print_Titles</vt:lpstr>
      <vt:lpstr>'M 15 (75-79)'!Print_Titles</vt:lpstr>
      <vt:lpstr>'M 16 (80-84)'!Print_Titles</vt:lpstr>
      <vt:lpstr>'M 17 (85-89)'!Print_Titles</vt:lpstr>
      <vt:lpstr>'M 18 (90 ir vyr.)'!Print_Titles</vt:lpstr>
      <vt:lpstr>'M 2 (16-17)'!Print_Titles</vt:lpstr>
      <vt:lpstr>'M 3 (18-19)'!Print_Titles</vt:lpstr>
      <vt:lpstr>'M 4 (20-24)'!Print_Titles</vt:lpstr>
      <vt:lpstr>'M 5 (25-29)'!Print_Titles</vt:lpstr>
      <vt:lpstr>'M 6 30-34)'!Print_Titles</vt:lpstr>
      <vt:lpstr>'M 7 (35-39)'!Print_Titles</vt:lpstr>
      <vt:lpstr>'M 8 (40-44)'!Print_Titles</vt:lpstr>
      <vt:lpstr>'M 9 (45-49)'!Print_Titles</vt:lpstr>
      <vt:lpstr>'V 0 (12-13)'!Print_Titles</vt:lpstr>
      <vt:lpstr>'V 1 (14-15)'!Print_Titles</vt:lpstr>
      <vt:lpstr>'V 10 (50-54)'!Print_Titles</vt:lpstr>
      <vt:lpstr>'V 11 (55-59)'!Print_Titles</vt:lpstr>
      <vt:lpstr>'V 12 (60-64)'!Print_Titles</vt:lpstr>
      <vt:lpstr>'V 13 (65-69)'!Print_Titles</vt:lpstr>
      <vt:lpstr>'V 14 (70-74)'!Print_Titles</vt:lpstr>
      <vt:lpstr>'V 15 (75-79)'!Print_Titles</vt:lpstr>
      <vt:lpstr>'V 16 (80-84)'!Print_Titles</vt:lpstr>
      <vt:lpstr>'V 17 (85-89)'!Print_Titles</vt:lpstr>
      <vt:lpstr>'V 18 (90 ir vyr.)'!Print_Titles</vt:lpstr>
      <vt:lpstr>'V 2 (16-17)'!Print_Titles</vt:lpstr>
      <vt:lpstr>'V 3 (18-19)'!Print_Titles</vt:lpstr>
      <vt:lpstr>'V 4 (20-24)'!Print_Titles</vt:lpstr>
      <vt:lpstr>'V 5 (25-29)'!Print_Titles</vt:lpstr>
      <vt:lpstr>'V 6 30-34)'!Print_Titles</vt:lpstr>
      <vt:lpstr>'V 7 (35-39)'!Print_Titles</vt:lpstr>
      <vt:lpstr>'V 8 (40-44)'!Print_Titles</vt:lpstr>
      <vt:lpstr>'V 9 (45-49)'!Print_Titles</vt:lpstr>
    </vt:vector>
  </TitlesOfParts>
  <Company>LKKA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lak</dc:creator>
  <cp:lastModifiedBy>Windows User</cp:lastModifiedBy>
  <cp:lastPrinted>2018-11-27T12:30:03Z</cp:lastPrinted>
  <dcterms:created xsi:type="dcterms:W3CDTF">2006-11-08T18:52:06Z</dcterms:created>
  <dcterms:modified xsi:type="dcterms:W3CDTF">2018-11-27T12:52:18Z</dcterms:modified>
</cp:coreProperties>
</file>